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50" yWindow="30" windowWidth="18300" windowHeight="5250"/>
  </bookViews>
  <sheets>
    <sheet name="Summary" sheetId="8" r:id="rId1"/>
    <sheet name="Attributes" sheetId="2" r:id="rId2"/>
    <sheet name="Monitoring" sheetId="10" r:id="rId3"/>
    <sheet name="Pollution Sources" sheetId="11" r:id="rId4"/>
    <sheet name="2011 Actions" sheetId="4" r:id="rId5"/>
    <sheet name="Action Durations" sheetId="9" r:id="rId6"/>
    <sheet name="Beach Days" sheetId="7" r:id="rId7"/>
  </sheets>
  <definedNames>
    <definedName name="_xlnm.Print_Area" localSheetId="4">'2011 Actions'!$A$1:$K$78</definedName>
    <definedName name="_xlnm.Print_Area" localSheetId="5">'Action Durations'!$A$1:$L$43</definedName>
    <definedName name="_xlnm.Print_Area" localSheetId="1">Attributes!$A$1:$J$88</definedName>
    <definedName name="_xlnm.Print_Area" localSheetId="6">'Beach Days'!$A$1:$L$85</definedName>
    <definedName name="_xlnm.Print_Area" localSheetId="2">Monitoring!$A$1:$I$90</definedName>
    <definedName name="_xlnm.Print_Area" localSheetId="3">'Pollution Sources'!$A$1:$S$98</definedName>
    <definedName name="_xlnm.Print_Area" localSheetId="0">Summary!$A$1:$U$24</definedName>
    <definedName name="_xlnm.Print_Titles" localSheetId="4">'2011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</definedNames>
  <calcPr calcId="145621"/>
</workbook>
</file>

<file path=xl/calcChain.xml><?xml version="1.0" encoding="utf-8"?>
<calcChain xmlns="http://schemas.openxmlformats.org/spreadsheetml/2006/main">
  <c r="I98" i="11" l="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68" i="7" l="1"/>
  <c r="I67" i="7"/>
  <c r="I66" i="7"/>
  <c r="K68" i="7"/>
  <c r="L68" i="7" s="1"/>
  <c r="K67" i="7"/>
  <c r="L67" i="7" s="1"/>
  <c r="K66" i="7"/>
  <c r="L66" i="7" s="1"/>
  <c r="I20" i="7" l="1"/>
  <c r="H42" i="9" l="1"/>
  <c r="H41" i="9"/>
  <c r="H40" i="9"/>
  <c r="H39" i="9"/>
  <c r="E33" i="9"/>
  <c r="B76" i="11" l="1"/>
  <c r="S37" i="11"/>
  <c r="R37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E37" i="11"/>
  <c r="B37" i="11"/>
  <c r="E102" i="10"/>
  <c r="E101" i="10"/>
  <c r="E100" i="10"/>
  <c r="E99" i="10"/>
  <c r="E98" i="10"/>
  <c r="E97" i="10"/>
  <c r="E96" i="10"/>
  <c r="E95" i="10"/>
  <c r="E94" i="10"/>
  <c r="E93" i="10"/>
  <c r="E83" i="10"/>
  <c r="D9" i="8" s="1"/>
  <c r="E42" i="10"/>
  <c r="D8" i="8" s="1"/>
  <c r="E37" i="10"/>
  <c r="D7" i="8" s="1"/>
  <c r="E28" i="10"/>
  <c r="D6" i="8" s="1"/>
  <c r="E25" i="10"/>
  <c r="D5" i="8" s="1"/>
  <c r="E19" i="10"/>
  <c r="D4" i="8" s="1"/>
  <c r="E11" i="10"/>
  <c r="D3" i="8" s="1"/>
  <c r="I83" i="10"/>
  <c r="F9" i="8" s="1"/>
  <c r="I42" i="10"/>
  <c r="I37" i="10"/>
  <c r="I28" i="10"/>
  <c r="I25" i="10"/>
  <c r="I19" i="10"/>
  <c r="I11" i="10"/>
  <c r="B42" i="10"/>
  <c r="E88" i="10" l="1"/>
  <c r="F42" i="2" l="1"/>
  <c r="B42" i="2"/>
  <c r="K15" i="7" l="1"/>
  <c r="L15" i="7" s="1"/>
  <c r="I15" i="7"/>
  <c r="K74" i="7"/>
  <c r="L74" i="7" s="1"/>
  <c r="I74" i="7"/>
  <c r="K73" i="7"/>
  <c r="L73" i="7" s="1"/>
  <c r="I73" i="7"/>
  <c r="K72" i="7"/>
  <c r="L72" i="7" s="1"/>
  <c r="I72" i="7"/>
  <c r="K71" i="7"/>
  <c r="L71" i="7" s="1"/>
  <c r="I71" i="7"/>
  <c r="K70" i="7"/>
  <c r="L70" i="7" s="1"/>
  <c r="I70" i="7"/>
  <c r="K69" i="7"/>
  <c r="L69" i="7" s="1"/>
  <c r="I69" i="7"/>
  <c r="K65" i="7"/>
  <c r="L65" i="7" s="1"/>
  <c r="I65" i="7"/>
  <c r="K64" i="7"/>
  <c r="L64" i="7" s="1"/>
  <c r="I64" i="7"/>
  <c r="K63" i="7"/>
  <c r="L63" i="7" s="1"/>
  <c r="I63" i="7"/>
  <c r="K62" i="7"/>
  <c r="L62" i="7" s="1"/>
  <c r="I62" i="7"/>
  <c r="K61" i="7"/>
  <c r="L61" i="7" s="1"/>
  <c r="I61" i="7"/>
  <c r="K60" i="7"/>
  <c r="L60" i="7" s="1"/>
  <c r="I60" i="7"/>
  <c r="K59" i="7"/>
  <c r="L59" i="7" s="1"/>
  <c r="I59" i="7"/>
  <c r="K58" i="7"/>
  <c r="L58" i="7" s="1"/>
  <c r="I58" i="7"/>
  <c r="K57" i="7"/>
  <c r="L57" i="7" s="1"/>
  <c r="I57" i="7"/>
  <c r="K56" i="7"/>
  <c r="L56" i="7" s="1"/>
  <c r="I56" i="7"/>
  <c r="K55" i="7"/>
  <c r="L55" i="7" s="1"/>
  <c r="I55" i="7"/>
  <c r="K54" i="7"/>
  <c r="L54" i="7" s="1"/>
  <c r="I54" i="7"/>
  <c r="K53" i="7"/>
  <c r="L53" i="7" s="1"/>
  <c r="I53" i="7"/>
  <c r="K52" i="7"/>
  <c r="L52" i="7" s="1"/>
  <c r="I52" i="7"/>
  <c r="K51" i="7"/>
  <c r="L51" i="7" s="1"/>
  <c r="I51" i="7"/>
  <c r="K50" i="7"/>
  <c r="L50" i="7" s="1"/>
  <c r="I50" i="7"/>
  <c r="K49" i="7"/>
  <c r="L49" i="7" s="1"/>
  <c r="I49" i="7"/>
  <c r="K48" i="7"/>
  <c r="L48" i="7" s="1"/>
  <c r="I48" i="7"/>
  <c r="K47" i="7"/>
  <c r="L47" i="7" s="1"/>
  <c r="I47" i="7"/>
  <c r="K46" i="7"/>
  <c r="L46" i="7" s="1"/>
  <c r="I46" i="7"/>
  <c r="K45" i="7"/>
  <c r="L45" i="7" s="1"/>
  <c r="I45" i="7"/>
  <c r="K44" i="7"/>
  <c r="L44" i="7" s="1"/>
  <c r="I44" i="7"/>
  <c r="K43" i="7"/>
  <c r="L43" i="7" s="1"/>
  <c r="I43" i="7"/>
  <c r="K42" i="7"/>
  <c r="L42" i="7" s="1"/>
  <c r="I42" i="7"/>
  <c r="K41" i="7"/>
  <c r="L41" i="7" s="1"/>
  <c r="I41" i="7"/>
  <c r="K40" i="7"/>
  <c r="L40" i="7" s="1"/>
  <c r="I40" i="7"/>
  <c r="L29" i="9"/>
  <c r="Q9" i="8" s="1"/>
  <c r="K29" i="9"/>
  <c r="P9" i="8" s="1"/>
  <c r="J29" i="9"/>
  <c r="O9" i="8" s="1"/>
  <c r="I29" i="9"/>
  <c r="N9" i="8" s="1"/>
  <c r="H29" i="9"/>
  <c r="F29" i="9"/>
  <c r="E35" i="9" s="1"/>
  <c r="E29" i="9"/>
  <c r="B29" i="9"/>
  <c r="M9" i="8" l="1"/>
  <c r="H38" i="9"/>
  <c r="L9" i="8"/>
  <c r="E34" i="9"/>
  <c r="E77" i="4"/>
  <c r="E74" i="4"/>
  <c r="E71" i="4"/>
  <c r="H61" i="4"/>
  <c r="E61" i="4"/>
  <c r="B61" i="4"/>
  <c r="H9" i="8" s="1"/>
  <c r="E90" i="10" l="1"/>
  <c r="K10" i="7" l="1"/>
  <c r="L10" i="7" s="1"/>
  <c r="I10" i="7"/>
  <c r="K9" i="7"/>
  <c r="L9" i="7" s="1"/>
  <c r="I9" i="7"/>
  <c r="K8" i="7"/>
  <c r="L8" i="7" s="1"/>
  <c r="I8" i="7"/>
  <c r="K7" i="7"/>
  <c r="L7" i="7" s="1"/>
  <c r="I7" i="7"/>
  <c r="K6" i="7"/>
  <c r="L6" i="7" s="1"/>
  <c r="I6" i="7"/>
  <c r="K5" i="7"/>
  <c r="L5" i="7" s="1"/>
  <c r="I5" i="7"/>
  <c r="K4" i="7"/>
  <c r="L4" i="7" s="1"/>
  <c r="I4" i="7"/>
  <c r="B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F8" i="8"/>
  <c r="F11" i="2"/>
  <c r="K30" i="7" l="1"/>
  <c r="L30" i="7" s="1"/>
  <c r="I30" i="7"/>
  <c r="K25" i="7"/>
  <c r="L25" i="7" s="1"/>
  <c r="I25" i="7"/>
  <c r="K22" i="7"/>
  <c r="L22" i="7" s="1"/>
  <c r="I22" i="7"/>
  <c r="K21" i="7"/>
  <c r="L21" i="7" s="1"/>
  <c r="I21" i="7"/>
  <c r="K20" i="7"/>
  <c r="L20" i="7" s="1"/>
  <c r="K17" i="7"/>
  <c r="L17" i="7" s="1"/>
  <c r="I17" i="7"/>
  <c r="K16" i="7"/>
  <c r="L16" i="7" s="1"/>
  <c r="I16" i="7"/>
  <c r="K14" i="7"/>
  <c r="L14" i="7" s="1"/>
  <c r="I14" i="7"/>
  <c r="K13" i="7"/>
  <c r="L13" i="7" s="1"/>
  <c r="I13" i="7"/>
  <c r="K3" i="7"/>
  <c r="L3" i="7" s="1"/>
  <c r="I3" i="7"/>
  <c r="K75" i="7"/>
  <c r="L75" i="7" s="1"/>
  <c r="I75" i="7"/>
  <c r="K39" i="7"/>
  <c r="L39" i="7" s="1"/>
  <c r="I39" i="7"/>
  <c r="H76" i="7"/>
  <c r="T9" i="8" s="1"/>
  <c r="G76" i="7"/>
  <c r="E76" i="7"/>
  <c r="S9" i="8" s="1"/>
  <c r="B76" i="7"/>
  <c r="H37" i="7"/>
  <c r="T8" i="8" s="1"/>
  <c r="G37" i="7"/>
  <c r="E37" i="7"/>
  <c r="S8" i="8" s="1"/>
  <c r="B37" i="7"/>
  <c r="K36" i="7"/>
  <c r="L36" i="7" s="1"/>
  <c r="I36" i="7"/>
  <c r="H34" i="7"/>
  <c r="T7" i="8" s="1"/>
  <c r="G34" i="7"/>
  <c r="E34" i="7"/>
  <c r="S7" i="8" s="1"/>
  <c r="B34" i="7"/>
  <c r="K33" i="7"/>
  <c r="L33" i="7" s="1"/>
  <c r="I33" i="7"/>
  <c r="K32" i="7"/>
  <c r="L32" i="7" s="1"/>
  <c r="I32" i="7"/>
  <c r="K31" i="7"/>
  <c r="L31" i="7" s="1"/>
  <c r="I31" i="7"/>
  <c r="K29" i="7"/>
  <c r="L29" i="7" s="1"/>
  <c r="I29" i="7"/>
  <c r="K28" i="7"/>
  <c r="L28" i="7" s="1"/>
  <c r="I28" i="7"/>
  <c r="H26" i="7"/>
  <c r="T6" i="8" s="1"/>
  <c r="G26" i="7"/>
  <c r="E26" i="7"/>
  <c r="S6" i="8" s="1"/>
  <c r="B26" i="7"/>
  <c r="U6" i="8" l="1"/>
  <c r="U8" i="8"/>
  <c r="U9" i="8"/>
  <c r="U7" i="8"/>
  <c r="K76" i="7"/>
  <c r="L76" i="7" s="1"/>
  <c r="I26" i="7"/>
  <c r="I34" i="7"/>
  <c r="I76" i="7"/>
  <c r="I37" i="7"/>
  <c r="K37" i="7"/>
  <c r="L37" i="7" s="1"/>
  <c r="K34" i="7"/>
  <c r="L34" i="7" s="1"/>
  <c r="K26" i="7"/>
  <c r="L26" i="7" s="1"/>
  <c r="L16" i="9"/>
  <c r="Q8" i="8" s="1"/>
  <c r="K16" i="9"/>
  <c r="P8" i="8" s="1"/>
  <c r="J16" i="9"/>
  <c r="O8" i="8" s="1"/>
  <c r="I16" i="9"/>
  <c r="N8" i="8" s="1"/>
  <c r="H16" i="9"/>
  <c r="M8" i="8" s="1"/>
  <c r="F16" i="9"/>
  <c r="E16" i="9"/>
  <c r="L8" i="8" s="1"/>
  <c r="B16" i="9"/>
  <c r="L13" i="9"/>
  <c r="Q7" i="8" s="1"/>
  <c r="K13" i="9"/>
  <c r="P7" i="8" s="1"/>
  <c r="J13" i="9"/>
  <c r="O7" i="8" s="1"/>
  <c r="I13" i="9"/>
  <c r="N7" i="8" s="1"/>
  <c r="H13" i="9"/>
  <c r="M7" i="8" s="1"/>
  <c r="F13" i="9"/>
  <c r="E13" i="9"/>
  <c r="L7" i="8" s="1"/>
  <c r="B13" i="9"/>
  <c r="H32" i="4" l="1"/>
  <c r="E32" i="4"/>
  <c r="B32" i="4"/>
  <c r="H8" i="8" s="1"/>
  <c r="S76" i="11" l="1"/>
  <c r="R76" i="11"/>
  <c r="Q76" i="11"/>
  <c r="P76" i="11"/>
  <c r="O76" i="11"/>
  <c r="N76" i="11"/>
  <c r="M76" i="11"/>
  <c r="L76" i="11"/>
  <c r="K76" i="11"/>
  <c r="J76" i="11"/>
  <c r="I76" i="11"/>
  <c r="H76" i="11"/>
  <c r="G76" i="11"/>
  <c r="F76" i="11"/>
  <c r="E76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B34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B26" i="11"/>
  <c r="F7" i="8"/>
  <c r="F6" i="8"/>
  <c r="F5" i="8"/>
  <c r="F4" i="8"/>
  <c r="B83" i="10"/>
  <c r="C9" i="8" s="1"/>
  <c r="C8" i="8"/>
  <c r="B37" i="10"/>
  <c r="C7" i="8" s="1"/>
  <c r="B28" i="10"/>
  <c r="C6" i="8" s="1"/>
  <c r="F83" i="2"/>
  <c r="B83" i="2"/>
  <c r="F37" i="2"/>
  <c r="B37" i="2"/>
  <c r="F28" i="2"/>
  <c r="B28" i="2"/>
  <c r="E7" i="8" l="1"/>
  <c r="E6" i="8"/>
  <c r="J8" i="8"/>
  <c r="E8" i="8"/>
  <c r="I8" i="8"/>
  <c r="J9" i="8"/>
  <c r="I9" i="8"/>
  <c r="E9" i="8"/>
  <c r="E75" i="4"/>
  <c r="E72" i="4"/>
  <c r="E78" i="4"/>
  <c r="F3" i="8"/>
  <c r="F25" i="2"/>
  <c r="F19" i="2"/>
  <c r="H28" i="4"/>
  <c r="E28" i="4"/>
  <c r="B28" i="4"/>
  <c r="H7" i="8" s="1"/>
  <c r="B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E11" i="7"/>
  <c r="E18" i="7"/>
  <c r="S4" i="8" s="1"/>
  <c r="F18" i="11"/>
  <c r="B8" i="4"/>
  <c r="E8" i="4"/>
  <c r="H8" i="4"/>
  <c r="E66" i="4" s="1"/>
  <c r="H25" i="4"/>
  <c r="B25" i="4"/>
  <c r="H5" i="8" s="1"/>
  <c r="S18" i="11"/>
  <c r="R18" i="11"/>
  <c r="E18" i="11"/>
  <c r="H81" i="11" s="1"/>
  <c r="Q18" i="11"/>
  <c r="P18" i="11"/>
  <c r="O18" i="11"/>
  <c r="N18" i="11"/>
  <c r="M18" i="11"/>
  <c r="L18" i="11"/>
  <c r="K18" i="11"/>
  <c r="J18" i="11"/>
  <c r="I18" i="11"/>
  <c r="H18" i="11"/>
  <c r="G18" i="11"/>
  <c r="B18" i="11"/>
  <c r="H11" i="7"/>
  <c r="H18" i="7"/>
  <c r="T4" i="8" s="1"/>
  <c r="H23" i="7"/>
  <c r="T5" i="8" s="1"/>
  <c r="E23" i="7"/>
  <c r="G11" i="7"/>
  <c r="G18" i="7"/>
  <c r="G23" i="7"/>
  <c r="B11" i="7"/>
  <c r="B18" i="7"/>
  <c r="B23" i="7"/>
  <c r="H5" i="9"/>
  <c r="F5" i="9"/>
  <c r="E5" i="9"/>
  <c r="B10" i="9"/>
  <c r="B5" i="9"/>
  <c r="E25" i="4"/>
  <c r="B25" i="10"/>
  <c r="C5" i="8" s="1"/>
  <c r="B19" i="10"/>
  <c r="C4" i="8" s="1"/>
  <c r="L10" i="9"/>
  <c r="Q5" i="8" s="1"/>
  <c r="K10" i="9"/>
  <c r="P5" i="8" s="1"/>
  <c r="J10" i="9"/>
  <c r="O5" i="8" s="1"/>
  <c r="I10" i="9"/>
  <c r="N5" i="8" s="1"/>
  <c r="H10" i="9"/>
  <c r="M5" i="8" s="1"/>
  <c r="E10" i="9"/>
  <c r="L5" i="8" s="1"/>
  <c r="I5" i="9"/>
  <c r="J5" i="9"/>
  <c r="K5" i="9"/>
  <c r="L5" i="9"/>
  <c r="B11" i="10"/>
  <c r="F10" i="9"/>
  <c r="B11" i="2"/>
  <c r="B19" i="2"/>
  <c r="B25" i="2"/>
  <c r="E64" i="4" l="1"/>
  <c r="E65" i="4"/>
  <c r="D81" i="7"/>
  <c r="D82" i="7"/>
  <c r="D79" i="7"/>
  <c r="D80" i="7"/>
  <c r="H80" i="11"/>
  <c r="H86" i="11"/>
  <c r="H88" i="11"/>
  <c r="H90" i="11"/>
  <c r="H92" i="11"/>
  <c r="H94" i="11"/>
  <c r="H82" i="11"/>
  <c r="H85" i="11"/>
  <c r="H87" i="11"/>
  <c r="H89" i="11"/>
  <c r="H91" i="11"/>
  <c r="H93" i="11"/>
  <c r="H95" i="11"/>
  <c r="H96" i="11"/>
  <c r="H97" i="11"/>
  <c r="E87" i="10"/>
  <c r="D87" i="2"/>
  <c r="I7" i="8"/>
  <c r="D88" i="2"/>
  <c r="S5" i="8"/>
  <c r="U5" i="8" s="1"/>
  <c r="U4" i="8"/>
  <c r="I11" i="7"/>
  <c r="T3" i="8"/>
  <c r="T10" i="8" s="1"/>
  <c r="S3" i="8"/>
  <c r="S10" i="8" s="1"/>
  <c r="L3" i="8"/>
  <c r="J7" i="8"/>
  <c r="F74" i="4"/>
  <c r="F71" i="4"/>
  <c r="J5" i="8"/>
  <c r="I5" i="8"/>
  <c r="E5" i="8"/>
  <c r="E4" i="8"/>
  <c r="J4" i="8"/>
  <c r="I4" i="8"/>
  <c r="C3" i="8"/>
  <c r="K23" i="7"/>
  <c r="L23" i="7" s="1"/>
  <c r="I18" i="7"/>
  <c r="Q3" i="8"/>
  <c r="Q10" i="8" s="1"/>
  <c r="M3" i="8"/>
  <c r="M10" i="8" s="1"/>
  <c r="N3" i="8"/>
  <c r="N10" i="8" s="1"/>
  <c r="F77" i="4"/>
  <c r="F10" i="8"/>
  <c r="I23" i="7"/>
  <c r="O3" i="8"/>
  <c r="O10" i="8" s="1"/>
  <c r="K11" i="7"/>
  <c r="H3" i="8"/>
  <c r="P3" i="8"/>
  <c r="P10" i="8" s="1"/>
  <c r="K18" i="7"/>
  <c r="L18" i="7" s="1"/>
  <c r="F93" i="10" l="1"/>
  <c r="F97" i="10"/>
  <c r="F101" i="10"/>
  <c r="F96" i="10"/>
  <c r="F100" i="10"/>
  <c r="F95" i="10"/>
  <c r="F99" i="10"/>
  <c r="F94" i="10"/>
  <c r="F98" i="10"/>
  <c r="F102" i="10"/>
  <c r="D84" i="7"/>
  <c r="J6" i="8"/>
  <c r="I6" i="8"/>
  <c r="E89" i="10"/>
  <c r="F75" i="4"/>
  <c r="F72" i="4"/>
  <c r="E3" i="8"/>
  <c r="U3" i="8"/>
  <c r="L10" i="8"/>
  <c r="F78" i="4"/>
  <c r="C10" i="8"/>
  <c r="D83" i="7"/>
  <c r="L11" i="7"/>
  <c r="H98" i="11"/>
  <c r="H43" i="9"/>
  <c r="I42" i="9" s="1"/>
  <c r="U10" i="8"/>
  <c r="D10" i="8"/>
  <c r="H10" i="8"/>
  <c r="J3" i="8"/>
  <c r="I3" i="8"/>
  <c r="D85" i="7" l="1"/>
  <c r="E10" i="8"/>
  <c r="I39" i="9"/>
  <c r="I41" i="9"/>
  <c r="I40" i="9"/>
  <c r="I38" i="9"/>
  <c r="J10" i="8"/>
  <c r="I10" i="8"/>
  <c r="I43" i="9" l="1"/>
</calcChain>
</file>

<file path=xl/sharedStrings.xml><?xml version="1.0" encoding="utf-8"?>
<sst xmlns="http://schemas.openxmlformats.org/spreadsheetml/2006/main" count="1900" uniqueCount="312">
  <si>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</si>
  <si>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</si>
  <si>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</si>
  <si>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</si>
  <si>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</si>
  <si>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</si>
  <si>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</si>
  <si>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</si>
  <si>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</si>
  <si>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</si>
  <si>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</si>
  <si>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</si>
  <si>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</si>
  <si>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</si>
  <si>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</si>
  <si>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</si>
  <si>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</si>
  <si>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</si>
  <si>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</si>
  <si>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</si>
  <si>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</si>
  <si>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</si>
  <si>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</si>
  <si>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UNKNOWN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</si>
  <si>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</si>
  <si>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</si>
  <si>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</si>
  <si>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</si>
  <si>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</si>
  <si>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</si>
  <si>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</si>
  <si>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Private/Public</t>
  </si>
  <si>
    <t>ELEV_BACT</t>
  </si>
  <si>
    <t>ENTERO</t>
  </si>
  <si>
    <t>Contamination Advisory</t>
  </si>
  <si>
    <t>Not Under an Action</t>
  </si>
  <si>
    <t>No</t>
  </si>
  <si>
    <t>BEACH Act Beaches</t>
  </si>
  <si>
    <t>MONITORED BEACHES</t>
  </si>
  <si>
    <t>Actions During Swim Season</t>
  </si>
  <si>
    <t>---</t>
  </si>
  <si>
    <t>No. of BEACH Act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</si>
  <si>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</si>
  <si>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</si>
  <si>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</si>
  <si>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</si>
  <si>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</si>
  <si>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</si>
  <si>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</si>
  <si>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</si>
  <si>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</si>
  <si>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</si>
  <si>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</si>
  <si>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</si>
  <si>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</si>
  <si>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</si>
  <si>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</si>
  <si>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</si>
  <si>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</si>
  <si>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</si>
  <si>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</si>
  <si>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</si>
  <si>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 xml:space="preserve">Beach-specific advisories or closings issued by the reporting state or local governments. An action is recorded for a beach even if only a portion of the beach is affected. See "2010 Actions" tab 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</si>
  <si>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</si>
  <si>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</si>
  <si>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</si>
  <si>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>POLLUTION SOURCES SUMMARY</t>
  </si>
  <si>
    <t xml:space="preserve">Beach Name 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</si>
  <si>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</si>
  <si>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</si>
  <si>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</si>
  <si>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</si>
  <si>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</si>
  <si>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</si>
  <si>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</si>
  <si>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</si>
  <si>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</si>
  <si>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</si>
  <si>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</si>
  <si>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</si>
  <si>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</si>
  <si>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</si>
  <si>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</si>
  <si>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</si>
  <si>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</si>
  <si>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</si>
  <si>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</si>
  <si>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start date/time </t>
  </si>
  <si>
    <t xml:space="preserve">Action end date/time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</si>
  <si>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</si>
  <si>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</si>
  <si>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</si>
  <si>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</si>
  <si>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</si>
  <si>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ENTERO:</t>
  </si>
  <si>
    <t>Totals</t>
  </si>
  <si>
    <t>Percentages</t>
  </si>
  <si>
    <t>No. of BEACH Act beaches:</t>
  </si>
  <si>
    <t>Total length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</si>
  <si>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</si>
  <si>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</si>
  <si>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</si>
  <si>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</si>
  <si>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</si>
  <si>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</si>
  <si>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</si>
  <si>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</si>
  <si>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</si>
  <si>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</si>
  <si>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</si>
  <si>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t>UNKNOWN: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</si>
  <si>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</si>
  <si>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</si>
  <si>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</si>
  <si>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</si>
  <si>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</si>
  <si>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</si>
  <si>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</si>
  <si>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</si>
  <si>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</si>
  <si>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</si>
  <si>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</si>
  <si>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</si>
  <si>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</si>
  <si>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</si>
  <si>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</si>
  <si>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</si>
  <si>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</si>
  <si>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</si>
  <si>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</si>
  <si>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</si>
  <si>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</si>
  <si>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</si>
  <si>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</si>
  <si>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</si>
  <si>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</si>
  <si>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</si>
  <si>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</si>
  <si>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</si>
  <si>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</si>
  <si>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</si>
  <si>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</si>
  <si>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POSSIBLE POLLUTION SOURCES</t>
  </si>
  <si>
    <t>CUMBERLAND</t>
  </si>
  <si>
    <t>ME187302</t>
  </si>
  <si>
    <t>CRESCENT BEACH</t>
  </si>
  <si>
    <t>ME712895</t>
  </si>
  <si>
    <t>EAST END BEACH</t>
  </si>
  <si>
    <t>ME275080</t>
  </si>
  <si>
    <t>FERRY BEACH (SCARBOROUGH)</t>
  </si>
  <si>
    <t>ME226383</t>
  </si>
  <si>
    <t>HIGGINS BEACH</t>
  </si>
  <si>
    <t>ME399101</t>
  </si>
  <si>
    <t>KETTLE COVE BEACH</t>
  </si>
  <si>
    <t>ME800164</t>
  </si>
  <si>
    <t>PINE POINT</t>
  </si>
  <si>
    <t>ME428165</t>
  </si>
  <si>
    <t>SCARBOROUGH BEACH</t>
  </si>
  <si>
    <t>ME875929</t>
  </si>
  <si>
    <t>WILLARD BEACH</t>
  </si>
  <si>
    <t>ME774235</t>
  </si>
  <si>
    <t>WINSLOW PARK</t>
  </si>
  <si>
    <t>HANCOCK</t>
  </si>
  <si>
    <t>ME806573</t>
  </si>
  <si>
    <t>HADLEY POINT</t>
  </si>
  <si>
    <t>ME209288</t>
  </si>
  <si>
    <t>HULLS COVE</t>
  </si>
  <si>
    <t>ME313199</t>
  </si>
  <si>
    <t>SAND BEACH</t>
  </si>
  <si>
    <t>ME280918</t>
  </si>
  <si>
    <t>SEAL HARBOR</t>
  </si>
  <si>
    <t>ME419870</t>
  </si>
  <si>
    <t>TOWN BEACH</t>
  </si>
  <si>
    <t>KNOX</t>
  </si>
  <si>
    <t>ME315104</t>
  </si>
  <si>
    <t>GOODIES BEACH</t>
  </si>
  <si>
    <t>ME309187</t>
  </si>
  <si>
    <t>LAITE BEACH</t>
  </si>
  <si>
    <t>ME997054</t>
  </si>
  <si>
    <t>SANDY BEACH</t>
  </si>
  <si>
    <t>LINCOLN</t>
  </si>
  <si>
    <t>ME601876</t>
  </si>
  <si>
    <t>PEMAQUID BEACH</t>
  </si>
  <si>
    <t>SAGADAHOC</t>
  </si>
  <si>
    <t>ME202938</t>
  </si>
  <si>
    <t>HALF MILE BEACH</t>
  </si>
  <si>
    <t>ME202939</t>
  </si>
  <si>
    <t>LAGOON BEACH</t>
  </si>
  <si>
    <t>ME202937</t>
  </si>
  <si>
    <t>MILE BEACH</t>
  </si>
  <si>
    <t>ME416997</t>
  </si>
  <si>
    <t>POPHAM - CENTER BEACH</t>
  </si>
  <si>
    <t>ME340149</t>
  </si>
  <si>
    <t>POPHAM - EAST BEACH</t>
  </si>
  <si>
    <t>ME641636</t>
  </si>
  <si>
    <t>POPHAM - WEST BEACH-MORSE RIVER</t>
  </si>
  <si>
    <t>WALDO</t>
  </si>
  <si>
    <t>ME386772</t>
  </si>
  <si>
    <t>LINCOLNVILLE BEACH AREA</t>
  </si>
  <si>
    <t>YORK</t>
  </si>
  <si>
    <t>ME529749</t>
  </si>
  <si>
    <t>BAY VIEW</t>
  </si>
  <si>
    <t>ME191827</t>
  </si>
  <si>
    <t>CAPE NEDDICK BEACH</t>
  </si>
  <si>
    <t>ME796789</t>
  </si>
  <si>
    <t>CASINO SQUARE</t>
  </si>
  <si>
    <t>ME704305</t>
  </si>
  <si>
    <t>COLONY BEACH</t>
  </si>
  <si>
    <t>ME225501</t>
  </si>
  <si>
    <t>CRESCENT BEACH (KITTERY)</t>
  </si>
  <si>
    <t>ME149950</t>
  </si>
  <si>
    <t>CRESCENT BEACH (WELLS)</t>
  </si>
  <si>
    <t>ME289576</t>
  </si>
  <si>
    <t>DRAKES ISL BEACH</t>
  </si>
  <si>
    <t>ME389456</t>
  </si>
  <si>
    <t>FERRY BEACH (SACO)</t>
  </si>
  <si>
    <t>ME986577</t>
  </si>
  <si>
    <t>FOOTBRIDGE (OGUNQUIT)</t>
  </si>
  <si>
    <t>ME458104</t>
  </si>
  <si>
    <t>FORTUNES ROCKS BEACH</t>
  </si>
  <si>
    <t>ME834829</t>
  </si>
  <si>
    <t>GIL BOUCHE PARK-BIDDEFORD POOL</t>
  </si>
  <si>
    <t>ME242175</t>
  </si>
  <si>
    <t>GOOCHS BEACH</t>
  </si>
  <si>
    <t>ME345424</t>
  </si>
  <si>
    <t>GOOSE ROCKS</t>
  </si>
  <si>
    <t>ME141922</t>
  </si>
  <si>
    <t>HILLS BEACH</t>
  </si>
  <si>
    <t>ME721564</t>
  </si>
  <si>
    <t>KINNEY SHORES</t>
  </si>
  <si>
    <t>ME758563</t>
  </si>
  <si>
    <t>LAUDHOLM BEACH</t>
  </si>
  <si>
    <t>ME289276</t>
  </si>
  <si>
    <t>LIBBY COVE BEACH</t>
  </si>
  <si>
    <t>ME394456</t>
  </si>
  <si>
    <t>LITTLE BEACH</t>
  </si>
  <si>
    <t>ME947608</t>
  </si>
  <si>
    <t>MAIN (OGUNQUIT)</t>
  </si>
  <si>
    <t>ME715925</t>
  </si>
  <si>
    <t>MIDDLE BEACH (BIDDEFORD)</t>
  </si>
  <si>
    <t>ME109837</t>
  </si>
  <si>
    <t>MIDDLE BEACH (KENNEBUNK)</t>
  </si>
  <si>
    <t>ME339331</t>
  </si>
  <si>
    <t>MOODY (OGUNQUIT)</t>
  </si>
  <si>
    <t>ME548712</t>
  </si>
  <si>
    <t>MOTHERS BEACH</t>
  </si>
  <si>
    <t>ME417497</t>
  </si>
  <si>
    <t>OOB - CENTRAL</t>
  </si>
  <si>
    <t>ME681861</t>
  </si>
  <si>
    <t>OOB - NORTH END</t>
  </si>
  <si>
    <t>ME713616</t>
  </si>
  <si>
    <t>OOB - OCEAN PARK</t>
  </si>
  <si>
    <t>ME794778</t>
  </si>
  <si>
    <t>RIVERSIDE (OGUNQUIT)</t>
  </si>
  <si>
    <t>ME946741</t>
  </si>
  <si>
    <t>SEA POINT BEACH</t>
  </si>
  <si>
    <t>ME101827</t>
  </si>
  <si>
    <t>SHORT SANDS BEACH</t>
  </si>
  <si>
    <t>ME291639</t>
  </si>
  <si>
    <t>WELLS BEACH</t>
  </si>
  <si>
    <t>ME844549</t>
  </si>
  <si>
    <t>WELLS HARBOR</t>
  </si>
  <si>
    <t>ME120281</t>
  </si>
  <si>
    <t>YORK HARBOR BEACH</t>
  </si>
  <si>
    <t>Miles</t>
  </si>
  <si>
    <t>Beach length (MI)</t>
  </si>
  <si>
    <t>Total length of monitored beaches (MI)</t>
  </si>
  <si>
    <t>ME786048</t>
  </si>
  <si>
    <t>EMERY COVE BEACH</t>
  </si>
  <si>
    <t>ME900742</t>
  </si>
  <si>
    <t>CLAM COVE</t>
  </si>
  <si>
    <t>ME202940</t>
  </si>
  <si>
    <t>EAST BEACH</t>
  </si>
  <si>
    <t>LINCOLNVILLE BEACH</t>
  </si>
  <si>
    <t>ME487612</t>
  </si>
  <si>
    <t>LINCOLNVILLE BEACH (FERRY TERMINAL)</t>
  </si>
  <si>
    <t>ME109876</t>
  </si>
  <si>
    <t>BIDDEFORD POOL (OCEAN-SIDE)</t>
  </si>
  <si>
    <t>ME461196</t>
  </si>
  <si>
    <t>FORT FOSTER - HORN POINT</t>
  </si>
  <si>
    <t>ME286041</t>
  </si>
  <si>
    <t>FORT FOSTER - PIER BEACH</t>
  </si>
  <si>
    <t>ME213752</t>
  </si>
  <si>
    <t>FORT FOSTER - SCUBA BEACH</t>
  </si>
  <si>
    <t>ME470693</t>
  </si>
  <si>
    <t>LONG SANDS BEACH - NORTH</t>
  </si>
  <si>
    <t>ME673256</t>
  </si>
  <si>
    <t>LONG SANDS BEACH - SOUTH</t>
  </si>
  <si>
    <t>ME000907</t>
  </si>
  <si>
    <t>PARSON'S BEACH</t>
  </si>
  <si>
    <t>Beach monitored?</t>
  </si>
  <si>
    <t>Swim season length (days)</t>
  </si>
  <si>
    <t>Swim season monitoring frequency (per week)</t>
  </si>
  <si>
    <t>Off season monitoring frequency (per week)</t>
  </si>
  <si>
    <t xml:space="preserve"> MONITORING FREQUENCY SUMMARY</t>
  </si>
  <si>
    <t>No.</t>
  </si>
  <si>
    <t>Monitored once per month</t>
  </si>
  <si>
    <t>Monitored twice per month</t>
  </si>
  <si>
    <t>Monitored once a week</t>
  </si>
  <si>
    <t>Monitored five times per month</t>
  </si>
  <si>
    <t>Monitored six times per month</t>
  </si>
  <si>
    <t>Monitored twice a week</t>
  </si>
  <si>
    <t>Monitored ten times per month</t>
  </si>
  <si>
    <t>Monitored three times a week</t>
  </si>
  <si>
    <t>Monitored five times a week</t>
  </si>
  <si>
    <t>Monitored seven times a week</t>
  </si>
  <si>
    <t>2011 ACTIONS SUMMARY</t>
  </si>
  <si>
    <t>2011 ACTIONS DURATION SUMMARY</t>
  </si>
  <si>
    <t>Beach action in 2011?</t>
  </si>
  <si>
    <t>2011 BEACH DAYS SUMMARY</t>
  </si>
  <si>
    <t>ME103640</t>
  </si>
  <si>
    <t>DUCKTRAP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</si>
</sst>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-409]m/d/yy\ h:mm\ AM/PM;@"/>
  </numFmts>
  <fonts count="2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186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5" fillId="0" borderId="0" xfId="0" quotePrefix="1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Border="1"/>
    <xf numFmtId="4" fontId="5" fillId="0" borderId="0" xfId="0" applyNumberFormat="1" applyFont="1" applyFill="1" applyBorder="1"/>
    <xf numFmtId="4" fontId="4" fillId="0" borderId="0" xfId="0" applyNumberFormat="1" applyFont="1" applyBorder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Border="1" applyAlignment="1">
      <alignment horizontal="center" wrapText="1"/>
    </xf>
    <xf numFmtId="4" fontId="4" fillId="0" borderId="0" xfId="0" applyNumberFormat="1" applyFont="1" applyFill="1" applyAlignment="1">
      <alignment horizontal="center"/>
    </xf>
    <xf numFmtId="4" fontId="5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7" fillId="0" borderId="0" xfId="0" applyFont="1" applyAlignment="1"/>
    <xf numFmtId="0" fontId="5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164" fontId="17" fillId="0" borderId="0" xfId="0" applyNumberFormat="1" applyFont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4"/>
  <sheetViews>
    <sheetView tabSelected="1" workbookViewId="0"/>
  </sheetViews>
  <sheetFormatPr defaultRowHeight="12.75" x14ac:dyDescent="0.2"/>
  <cols>
    <col min="1" max="1" width="11.5703125" style="5" customWidth="1"/>
    <col min="2" max="2" width="0.5703125" style="5" customWidth="1"/>
    <col min="3" max="6" width="8.28515625" style="5" customWidth="1"/>
    <col min="7" max="7" width="0.5703125" style="5" customWidth="1"/>
    <col min="8" max="10" width="8.28515625" style="5" customWidth="1"/>
    <col min="11" max="11" width="0.5703125" style="5" customWidth="1"/>
    <col min="12" max="17" width="8.28515625" style="5" customWidth="1"/>
    <col min="18" max="18" width="0.5703125" style="5" customWidth="1"/>
    <col min="19" max="16384" width="9.140625" style="5"/>
  </cols>
  <sheetData>
    <row r="1" spans="1:21" x14ac:dyDescent="0.2">
      <c r="A1" s="11"/>
      <c r="B1" s="11"/>
      <c r="C1" s="174" t="s">
        <v>37</v>
      </c>
      <c r="D1" s="176"/>
      <c r="E1" s="176"/>
      <c r="F1" s="175"/>
      <c r="G1" s="75"/>
      <c r="H1" s="174" t="s">
        <v>39</v>
      </c>
      <c r="I1" s="174"/>
      <c r="J1" s="174"/>
      <c r="K1" s="58"/>
      <c r="L1" s="174" t="s">
        <v>43</v>
      </c>
      <c r="M1" s="175"/>
      <c r="N1" s="175"/>
      <c r="O1" s="175"/>
      <c r="P1" s="175"/>
      <c r="Q1" s="175"/>
      <c r="R1" s="58"/>
      <c r="S1" s="174" t="s">
        <v>42</v>
      </c>
      <c r="T1" s="175"/>
      <c r="U1" s="175"/>
    </row>
    <row r="2" spans="1:21" ht="88.5" customHeight="1" x14ac:dyDescent="0.2">
      <c r="A2" s="4" t="s">
        <v>12</v>
      </c>
      <c r="B2" s="4"/>
      <c r="C2" s="3" t="s">
        <v>41</v>
      </c>
      <c r="D2" s="3" t="s">
        <v>45</v>
      </c>
      <c r="E2" s="3" t="s">
        <v>46</v>
      </c>
      <c r="F2" s="3" t="s">
        <v>266</v>
      </c>
      <c r="G2" s="3"/>
      <c r="H2" s="3" t="s">
        <v>0</v>
      </c>
      <c r="I2" s="3" t="s">
        <v>1</v>
      </c>
      <c r="J2" s="3" t="s">
        <v>2</v>
      </c>
      <c r="K2" s="3"/>
      <c r="L2" s="14" t="s">
        <v>44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  <c r="R2" s="3"/>
      <c r="S2" s="14" t="s">
        <v>9</v>
      </c>
      <c r="T2" s="15" t="s">
        <v>10</v>
      </c>
      <c r="U2" s="3" t="s">
        <v>15</v>
      </c>
    </row>
    <row r="3" spans="1:21" x14ac:dyDescent="0.2">
      <c r="A3" s="71" t="s">
        <v>143</v>
      </c>
      <c r="B3" s="16"/>
      <c r="C3" s="33">
        <f>Monitoring!$B$11</f>
        <v>9</v>
      </c>
      <c r="D3" s="30">
        <f>Monitoring!$E$11</f>
        <v>8</v>
      </c>
      <c r="E3" s="49">
        <f>D3/C3</f>
        <v>0.88888888888888884</v>
      </c>
      <c r="F3" s="151">
        <f>Monitoring!$I$11</f>
        <v>4.43</v>
      </c>
      <c r="G3" s="13"/>
      <c r="H3" s="48">
        <f>'2011 Actions'!$B$8</f>
        <v>2</v>
      </c>
      <c r="I3" s="48">
        <f t="shared" ref="I3:I10" si="0">D3-H3</f>
        <v>6</v>
      </c>
      <c r="J3" s="49">
        <f t="shared" ref="J3:J10" si="1">H3/D3</f>
        <v>0.25</v>
      </c>
      <c r="K3" s="13"/>
      <c r="L3" s="58">
        <f>'Action Durations'!E5</f>
        <v>6</v>
      </c>
      <c r="M3" s="48">
        <f>'Action Durations'!H5</f>
        <v>0</v>
      </c>
      <c r="N3" s="48">
        <f>'Action Durations'!I5</f>
        <v>4</v>
      </c>
      <c r="O3" s="48">
        <f>'Action Durations'!J5</f>
        <v>2</v>
      </c>
      <c r="P3" s="48">
        <f>'Action Durations'!K5</f>
        <v>0</v>
      </c>
      <c r="Q3" s="48">
        <f>'Action Durations'!L5</f>
        <v>0</v>
      </c>
      <c r="R3" s="13"/>
      <c r="S3" s="50">
        <f>'Beach Days'!E11</f>
        <v>760</v>
      </c>
      <c r="T3" s="50">
        <f>'Beach Days'!H11</f>
        <v>15</v>
      </c>
      <c r="U3" s="39">
        <f>T3/S3</f>
        <v>1.9736842105263157E-2</v>
      </c>
    </row>
    <row r="4" spans="1:21" x14ac:dyDescent="0.2">
      <c r="A4" s="71" t="s">
        <v>162</v>
      </c>
      <c r="B4" s="16"/>
      <c r="C4" s="55">
        <f>Monitoring!$B$19</f>
        <v>6</v>
      </c>
      <c r="D4" s="30">
        <f>Monitoring!$E$19</f>
        <v>5</v>
      </c>
      <c r="E4" s="49">
        <f>D4/C4</f>
        <v>0.83333333333333337</v>
      </c>
      <c r="F4" s="151">
        <f>Monitoring!$I$19</f>
        <v>0.64100000000000001</v>
      </c>
      <c r="G4" s="13"/>
      <c r="H4" s="48">
        <v>0</v>
      </c>
      <c r="I4" s="48">
        <f t="shared" si="0"/>
        <v>5</v>
      </c>
      <c r="J4" s="49">
        <f t="shared" si="1"/>
        <v>0</v>
      </c>
      <c r="K4" s="13"/>
      <c r="L4" s="133">
        <v>0</v>
      </c>
      <c r="M4" s="136" t="s">
        <v>40</v>
      </c>
      <c r="N4" s="136" t="s">
        <v>40</v>
      </c>
      <c r="O4" s="136" t="s">
        <v>40</v>
      </c>
      <c r="P4" s="136" t="s">
        <v>40</v>
      </c>
      <c r="Q4" s="136" t="s">
        <v>40</v>
      </c>
      <c r="R4" s="13"/>
      <c r="S4" s="50">
        <f>'Beach Days'!E18</f>
        <v>475</v>
      </c>
      <c r="T4" s="50">
        <f>'Beach Days'!H18</f>
        <v>0</v>
      </c>
      <c r="U4" s="39">
        <f>T4/S4</f>
        <v>0</v>
      </c>
    </row>
    <row r="5" spans="1:21" x14ac:dyDescent="0.2">
      <c r="A5" s="71" t="s">
        <v>173</v>
      </c>
      <c r="B5" s="16"/>
      <c r="C5" s="55">
        <f>Monitoring!$B$25</f>
        <v>4</v>
      </c>
      <c r="D5" s="30">
        <f>Monitoring!$E$25</f>
        <v>3</v>
      </c>
      <c r="E5" s="49">
        <f>D5/C5</f>
        <v>0.75</v>
      </c>
      <c r="F5" s="151">
        <f>Monitoring!$I$25</f>
        <v>0.52929999999999999</v>
      </c>
      <c r="G5" s="13"/>
      <c r="H5" s="48">
        <f>'2011 Actions'!$B$25</f>
        <v>3</v>
      </c>
      <c r="I5" s="48">
        <f t="shared" si="0"/>
        <v>0</v>
      </c>
      <c r="J5" s="49">
        <f t="shared" si="1"/>
        <v>1</v>
      </c>
      <c r="K5" s="13"/>
      <c r="L5" s="135">
        <f>'Action Durations'!E10</f>
        <v>15</v>
      </c>
      <c r="M5" s="48">
        <f>'Action Durations'!H10</f>
        <v>0</v>
      </c>
      <c r="N5" s="48">
        <f>'Action Durations'!I10</f>
        <v>13</v>
      </c>
      <c r="O5" s="48">
        <f>'Action Durations'!J10</f>
        <v>2</v>
      </c>
      <c r="P5" s="48">
        <f>'Action Durations'!K10</f>
        <v>0</v>
      </c>
      <c r="Q5" s="48">
        <f>'Action Durations'!L10</f>
        <v>0</v>
      </c>
      <c r="R5" s="13"/>
      <c r="S5" s="50">
        <f>'Beach Days'!E23</f>
        <v>285</v>
      </c>
      <c r="T5" s="50">
        <f>'Beach Days'!H23</f>
        <v>35</v>
      </c>
      <c r="U5" s="39">
        <f>T5/S5</f>
        <v>0.12280701754385964</v>
      </c>
    </row>
    <row r="6" spans="1:21" x14ac:dyDescent="0.2">
      <c r="A6" s="129" t="s">
        <v>180</v>
      </c>
      <c r="B6" s="16"/>
      <c r="C6" s="55">
        <f>Monitoring!$B$28</f>
        <v>1</v>
      </c>
      <c r="D6" s="30">
        <f>Monitoring!$E$28</f>
        <v>1</v>
      </c>
      <c r="E6" s="49">
        <f>D6/C6</f>
        <v>1</v>
      </c>
      <c r="F6" s="151">
        <f>Monitoring!$I$28</f>
        <v>0.36</v>
      </c>
      <c r="G6" s="13"/>
      <c r="H6" s="48">
        <v>0</v>
      </c>
      <c r="I6" s="48">
        <f t="shared" si="0"/>
        <v>1</v>
      </c>
      <c r="J6" s="49">
        <f t="shared" si="1"/>
        <v>0</v>
      </c>
      <c r="K6" s="13"/>
      <c r="L6" s="150">
        <v>0</v>
      </c>
      <c r="M6" s="136" t="s">
        <v>40</v>
      </c>
      <c r="N6" s="136" t="s">
        <v>40</v>
      </c>
      <c r="O6" s="136" t="s">
        <v>40</v>
      </c>
      <c r="P6" s="136" t="s">
        <v>40</v>
      </c>
      <c r="Q6" s="136" t="s">
        <v>40</v>
      </c>
      <c r="R6" s="13"/>
      <c r="S6" s="50">
        <f>'Beach Days'!E26</f>
        <v>95</v>
      </c>
      <c r="T6" s="50">
        <f>'Beach Days'!H26</f>
        <v>0</v>
      </c>
      <c r="U6" s="39">
        <f>T6/S6</f>
        <v>0</v>
      </c>
    </row>
    <row r="7" spans="1:21" x14ac:dyDescent="0.2">
      <c r="A7" s="71" t="s">
        <v>183</v>
      </c>
      <c r="B7" s="16"/>
      <c r="C7" s="55">
        <f>Monitoring!$B$37</f>
        <v>7</v>
      </c>
      <c r="D7" s="30">
        <f>Monitoring!$E$37</f>
        <v>6</v>
      </c>
      <c r="E7" s="49">
        <f t="shared" ref="E7:E9" si="2">D7/C7</f>
        <v>0.8571428571428571</v>
      </c>
      <c r="F7" s="151">
        <f>Monitoring!$I$37</f>
        <v>2.2999999999999998</v>
      </c>
      <c r="G7" s="13"/>
      <c r="H7" s="48">
        <f>'2011 Actions'!$B$28</f>
        <v>1</v>
      </c>
      <c r="I7" s="48">
        <f t="shared" si="0"/>
        <v>5</v>
      </c>
      <c r="J7" s="49">
        <f t="shared" si="1"/>
        <v>0.16666666666666666</v>
      </c>
      <c r="K7" s="13"/>
      <c r="L7" s="140">
        <f>'Action Durations'!E13</f>
        <v>1</v>
      </c>
      <c r="M7" s="48">
        <f>'Action Durations'!H13</f>
        <v>0</v>
      </c>
      <c r="N7" s="48">
        <f>'Action Durations'!I13</f>
        <v>1</v>
      </c>
      <c r="O7" s="48">
        <f>'Action Durations'!J13</f>
        <v>0</v>
      </c>
      <c r="P7" s="48">
        <f>'Action Durations'!K13</f>
        <v>0</v>
      </c>
      <c r="Q7" s="48">
        <f>'Action Durations'!L13</f>
        <v>0</v>
      </c>
      <c r="R7" s="13"/>
      <c r="S7" s="50">
        <f>'Beach Days'!E34</f>
        <v>570</v>
      </c>
      <c r="T7" s="50">
        <f>'Beach Days'!H34</f>
        <v>2</v>
      </c>
      <c r="U7" s="39">
        <f t="shared" ref="U7:U9" si="3">T7/S7</f>
        <v>3.5087719298245615E-3</v>
      </c>
    </row>
    <row r="8" spans="1:21" x14ac:dyDescent="0.2">
      <c r="A8" s="71" t="s">
        <v>196</v>
      </c>
      <c r="B8" s="16"/>
      <c r="C8" s="55">
        <f>Monitoring!$B$42</f>
        <v>3</v>
      </c>
      <c r="D8" s="30">
        <f>Monitoring!$E$42</f>
        <v>1</v>
      </c>
      <c r="E8" s="49">
        <f t="shared" si="2"/>
        <v>0.33333333333333331</v>
      </c>
      <c r="F8" s="151">
        <f>Monitoring!$I$42</f>
        <v>0.30000000000000004</v>
      </c>
      <c r="G8" s="13"/>
      <c r="H8" s="48">
        <f>'2011 Actions'!$B$32</f>
        <v>1</v>
      </c>
      <c r="I8" s="48">
        <f t="shared" si="0"/>
        <v>0</v>
      </c>
      <c r="J8" s="49">
        <f t="shared" si="1"/>
        <v>1</v>
      </c>
      <c r="K8" s="13"/>
      <c r="L8" s="150">
        <f>'Action Durations'!E16</f>
        <v>2</v>
      </c>
      <c r="M8" s="48">
        <f>'Action Durations'!H16</f>
        <v>0</v>
      </c>
      <c r="N8" s="48">
        <f>'Action Durations'!I16</f>
        <v>1</v>
      </c>
      <c r="O8" s="48">
        <f>'Action Durations'!J16</f>
        <v>1</v>
      </c>
      <c r="P8" s="48">
        <f>'Action Durations'!K16</f>
        <v>0</v>
      </c>
      <c r="Q8" s="48">
        <f>'Action Durations'!L16</f>
        <v>0</v>
      </c>
      <c r="R8" s="13"/>
      <c r="S8" s="50">
        <f>'Beach Days'!E37</f>
        <v>95</v>
      </c>
      <c r="T8" s="50">
        <f>'Beach Days'!H37</f>
        <v>5</v>
      </c>
      <c r="U8" s="39">
        <f t="shared" si="3"/>
        <v>5.2631578947368418E-2</v>
      </c>
    </row>
    <row r="9" spans="1:21" x14ac:dyDescent="0.2">
      <c r="A9" s="71" t="s">
        <v>199</v>
      </c>
      <c r="B9" s="16"/>
      <c r="C9" s="137">
        <f>Monitoring!$B$83</f>
        <v>39</v>
      </c>
      <c r="D9" s="31">
        <f>Monitoring!$E$83</f>
        <v>37</v>
      </c>
      <c r="E9" s="41">
        <f t="shared" si="2"/>
        <v>0.94871794871794868</v>
      </c>
      <c r="F9" s="153">
        <f>Monitoring!$I$83</f>
        <v>22.282</v>
      </c>
      <c r="G9" s="65"/>
      <c r="H9" s="138">
        <f>'2011 Actions'!$B$61</f>
        <v>11</v>
      </c>
      <c r="I9" s="138">
        <f t="shared" si="0"/>
        <v>26</v>
      </c>
      <c r="J9" s="41">
        <f t="shared" si="1"/>
        <v>0.29729729729729731</v>
      </c>
      <c r="K9" s="65"/>
      <c r="L9" s="66">
        <f>'Action Durations'!E29</f>
        <v>27</v>
      </c>
      <c r="M9" s="138">
        <f>'Action Durations'!H29</f>
        <v>0</v>
      </c>
      <c r="N9" s="138">
        <f>'Action Durations'!I29</f>
        <v>26</v>
      </c>
      <c r="O9" s="138">
        <f>'Action Durations'!J29</f>
        <v>1</v>
      </c>
      <c r="P9" s="138">
        <f>'Action Durations'!K29</f>
        <v>0</v>
      </c>
      <c r="Q9" s="138">
        <f>'Action Durations'!L29</f>
        <v>0</v>
      </c>
      <c r="R9" s="65"/>
      <c r="S9" s="42">
        <f>'Beach Days'!E76</f>
        <v>3515</v>
      </c>
      <c r="T9" s="42">
        <f>'Beach Days'!H76</f>
        <v>55</v>
      </c>
      <c r="U9" s="41">
        <f t="shared" si="3"/>
        <v>1.5647226173541962E-2</v>
      </c>
    </row>
    <row r="10" spans="1:21" x14ac:dyDescent="0.2">
      <c r="C10" s="12">
        <f>SUM(C3:C9)</f>
        <v>69</v>
      </c>
      <c r="D10" s="12">
        <f>SUM(D3:D9)</f>
        <v>61</v>
      </c>
      <c r="E10" s="18">
        <f>D10/C10</f>
        <v>0.88405797101449279</v>
      </c>
      <c r="F10" s="152">
        <f>SUM(F3:F9)</f>
        <v>30.842300000000002</v>
      </c>
      <c r="G10" s="12"/>
      <c r="H10" s="12">
        <f>SUM(H3:H9)</f>
        <v>18</v>
      </c>
      <c r="I10" s="17">
        <f t="shared" si="0"/>
        <v>43</v>
      </c>
      <c r="J10" s="18">
        <f t="shared" si="1"/>
        <v>0.29508196721311475</v>
      </c>
      <c r="K10" s="12"/>
      <c r="L10" s="12">
        <f t="shared" ref="L10:Q10" si="4">SUM(L3:L9)</f>
        <v>51</v>
      </c>
      <c r="M10" s="12">
        <f t="shared" si="4"/>
        <v>0</v>
      </c>
      <c r="N10" s="12">
        <f t="shared" si="4"/>
        <v>45</v>
      </c>
      <c r="O10" s="12">
        <f t="shared" si="4"/>
        <v>6</v>
      </c>
      <c r="P10" s="12">
        <f t="shared" si="4"/>
        <v>0</v>
      </c>
      <c r="Q10" s="12">
        <f t="shared" si="4"/>
        <v>0</v>
      </c>
      <c r="R10" s="12"/>
      <c r="S10" s="10">
        <f>SUM(S3:S9)</f>
        <v>5795</v>
      </c>
      <c r="T10" s="10">
        <f>SUM(T3:T9)</f>
        <v>112</v>
      </c>
      <c r="U10" s="52">
        <f>T10/S10</f>
        <v>1.9327006039689388E-2</v>
      </c>
    </row>
    <row r="11" spans="1:21" x14ac:dyDescent="0.2">
      <c r="C11" s="12"/>
      <c r="D11" s="12"/>
      <c r="E11" s="18"/>
      <c r="F11" s="10"/>
      <c r="G11" s="12"/>
      <c r="H11" s="12"/>
      <c r="I11" s="17"/>
      <c r="J11" s="18"/>
      <c r="K11" s="12"/>
      <c r="L11" s="12"/>
      <c r="M11" s="12"/>
      <c r="N11" s="12"/>
      <c r="O11" s="12"/>
      <c r="P11" s="12"/>
      <c r="Q11" s="12"/>
      <c r="R11" s="12"/>
      <c r="S11" s="10"/>
      <c r="T11" s="10"/>
      <c r="U11" s="52"/>
    </row>
    <row r="12" spans="1:21" x14ac:dyDescent="0.2">
      <c r="T12" s="19"/>
    </row>
    <row r="13" spans="1:21" x14ac:dyDescent="0.2">
      <c r="A13" s="80" t="s">
        <v>50</v>
      </c>
      <c r="T13" s="19"/>
    </row>
    <row r="14" spans="1:21" x14ac:dyDescent="0.2">
      <c r="C14" s="86" t="s">
        <v>47</v>
      </c>
      <c r="D14" s="79" t="s">
        <v>58</v>
      </c>
    </row>
    <row r="15" spans="1:21" x14ac:dyDescent="0.2">
      <c r="C15" s="86"/>
      <c r="D15" s="79" t="s">
        <v>59</v>
      </c>
    </row>
    <row r="16" spans="1:21" x14ac:dyDescent="0.2">
      <c r="C16" s="86" t="s">
        <v>51</v>
      </c>
      <c r="D16" s="78" t="s">
        <v>57</v>
      </c>
    </row>
    <row r="17" spans="3:4" x14ac:dyDescent="0.2">
      <c r="C17" s="86" t="s">
        <v>48</v>
      </c>
      <c r="D17" s="79" t="s">
        <v>60</v>
      </c>
    </row>
    <row r="18" spans="3:4" x14ac:dyDescent="0.2">
      <c r="C18" s="86"/>
      <c r="D18" s="79" t="s">
        <v>61</v>
      </c>
    </row>
    <row r="19" spans="3:4" x14ac:dyDescent="0.2">
      <c r="C19" s="86" t="s">
        <v>49</v>
      </c>
      <c r="D19" s="78" t="s">
        <v>62</v>
      </c>
    </row>
    <row r="20" spans="3:4" x14ac:dyDescent="0.2">
      <c r="C20" s="86"/>
      <c r="D20" s="78" t="s">
        <v>63</v>
      </c>
    </row>
    <row r="21" spans="3:4" x14ac:dyDescent="0.2">
      <c r="C21" s="86" t="s">
        <v>53</v>
      </c>
      <c r="D21" s="78" t="s">
        <v>64</v>
      </c>
    </row>
    <row r="22" spans="3:4" x14ac:dyDescent="0.2">
      <c r="C22" s="87"/>
      <c r="D22" s="78" t="s">
        <v>65</v>
      </c>
    </row>
    <row r="23" spans="3:4" x14ac:dyDescent="0.2">
      <c r="C23" s="86" t="s">
        <v>52</v>
      </c>
      <c r="D23" s="78" t="s">
        <v>55</v>
      </c>
    </row>
    <row r="24" spans="3:4" x14ac:dyDescent="0.2">
      <c r="C24" s="86" t="s">
        <v>54</v>
      </c>
      <c r="D24" s="78" t="s">
        <v>56</v>
      </c>
    </row>
  </sheetData>
  <mergeCells count="4">
    <mergeCell ref="H1:J1"/>
    <mergeCell ref="L1:Q1"/>
    <mergeCell ref="S1:U1"/>
    <mergeCell ref="C1:F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2011 Swimming Season
Maine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88"/>
  <sheetViews>
    <sheetView zoomScaleNormal="100" workbookViewId="0"/>
  </sheetViews>
  <sheetFormatPr defaultRowHeight="12.75" x14ac:dyDescent="0.2"/>
  <cols>
    <col min="1" max="1" width="12.5703125" style="28" customWidth="1"/>
    <col min="2" max="2" width="7.7109375" style="28" customWidth="1"/>
    <col min="3" max="3" width="33" style="28" customWidth="1"/>
    <col min="4" max="4" width="7.5703125" style="28" customWidth="1"/>
    <col min="5" max="5" width="10.140625" style="54" customWidth="1"/>
    <col min="6" max="6" width="9.140625" style="142"/>
    <col min="7" max="10" width="9.7109375" style="28" customWidth="1"/>
    <col min="12" max="16384" width="9.140625" style="24"/>
  </cols>
  <sheetData>
    <row r="1" spans="1:10" ht="33.75" customHeight="1" x14ac:dyDescent="0.2">
      <c r="A1" s="25" t="s">
        <v>12</v>
      </c>
      <c r="B1" s="25" t="s">
        <v>13</v>
      </c>
      <c r="C1" s="25" t="s">
        <v>68</v>
      </c>
      <c r="D1" s="3" t="s">
        <v>70</v>
      </c>
      <c r="E1" s="25" t="s">
        <v>69</v>
      </c>
      <c r="F1" s="77" t="s">
        <v>265</v>
      </c>
      <c r="G1" s="25" t="s">
        <v>71</v>
      </c>
      <c r="H1" s="25" t="s">
        <v>72</v>
      </c>
      <c r="I1" s="25" t="s">
        <v>73</v>
      </c>
      <c r="J1" s="25" t="s">
        <v>74</v>
      </c>
    </row>
    <row r="2" spans="1:10" ht="12.75" customHeight="1" x14ac:dyDescent="0.2">
      <c r="A2" s="157" t="s">
        <v>143</v>
      </c>
      <c r="B2" s="157" t="s">
        <v>144</v>
      </c>
      <c r="C2" s="157" t="s">
        <v>145</v>
      </c>
      <c r="D2" s="157">
        <v>1</v>
      </c>
      <c r="E2" s="157" t="s">
        <v>30</v>
      </c>
      <c r="F2" s="158">
        <v>0.38</v>
      </c>
      <c r="G2" s="157">
        <v>43.560439000000002</v>
      </c>
      <c r="H2" s="157">
        <v>-70.232566000000006</v>
      </c>
      <c r="I2" s="157">
        <v>43.562263999999999</v>
      </c>
      <c r="J2" s="157">
        <v>-70.218816000000004</v>
      </c>
    </row>
    <row r="3" spans="1:10" ht="12.75" customHeight="1" x14ac:dyDescent="0.2">
      <c r="A3" s="157" t="s">
        <v>143</v>
      </c>
      <c r="B3" s="157" t="s">
        <v>146</v>
      </c>
      <c r="C3" s="157" t="s">
        <v>147</v>
      </c>
      <c r="D3" s="157">
        <v>1</v>
      </c>
      <c r="E3" s="157" t="s">
        <v>30</v>
      </c>
      <c r="F3" s="158">
        <v>0.22</v>
      </c>
      <c r="G3" s="157">
        <v>43.666680999999997</v>
      </c>
      <c r="H3" s="157">
        <v>-70.238782999999998</v>
      </c>
      <c r="I3" s="157">
        <v>43.669314</v>
      </c>
      <c r="J3" s="157">
        <v>-70.240886000000003</v>
      </c>
    </row>
    <row r="4" spans="1:10" ht="12.75" customHeight="1" x14ac:dyDescent="0.2">
      <c r="A4" s="157" t="s">
        <v>143</v>
      </c>
      <c r="B4" s="157" t="s">
        <v>148</v>
      </c>
      <c r="C4" s="157" t="s">
        <v>149</v>
      </c>
      <c r="D4" s="157">
        <v>1</v>
      </c>
      <c r="E4" s="157" t="s">
        <v>30</v>
      </c>
      <c r="F4" s="158">
        <v>0.6</v>
      </c>
      <c r="G4" s="157">
        <v>43.541274000000001</v>
      </c>
      <c r="H4" s="157">
        <v>-70.325320000000005</v>
      </c>
      <c r="I4" s="157">
        <v>43.547274999999999</v>
      </c>
      <c r="J4" s="157">
        <v>-70.325280000000006</v>
      </c>
    </row>
    <row r="5" spans="1:10" ht="12.75" customHeight="1" x14ac:dyDescent="0.2">
      <c r="A5" s="157" t="s">
        <v>143</v>
      </c>
      <c r="B5" s="157" t="s">
        <v>150</v>
      </c>
      <c r="C5" s="157" t="s">
        <v>151</v>
      </c>
      <c r="D5" s="157">
        <v>1</v>
      </c>
      <c r="E5" s="157" t="s">
        <v>31</v>
      </c>
      <c r="F5" s="158">
        <v>0.56000000000000005</v>
      </c>
      <c r="G5" s="157">
        <v>43.559030999999997</v>
      </c>
      <c r="H5" s="157">
        <v>-70.281013999999999</v>
      </c>
      <c r="I5" s="157">
        <v>43.563254000000001</v>
      </c>
      <c r="J5" s="157">
        <v>-70.272335999999996</v>
      </c>
    </row>
    <row r="6" spans="1:10" ht="12.75" customHeight="1" x14ac:dyDescent="0.2">
      <c r="A6" s="157" t="s">
        <v>143</v>
      </c>
      <c r="B6" s="157" t="s">
        <v>152</v>
      </c>
      <c r="C6" s="157" t="s">
        <v>153</v>
      </c>
      <c r="D6" s="157">
        <v>1</v>
      </c>
      <c r="E6" s="157" t="s">
        <v>30</v>
      </c>
      <c r="F6" s="158">
        <v>0.56000000000000005</v>
      </c>
      <c r="G6" s="157">
        <v>43.561535999999997</v>
      </c>
      <c r="H6" s="157">
        <v>-70.218451000000002</v>
      </c>
      <c r="I6" s="157">
        <v>43.560276000000002</v>
      </c>
      <c r="J6" s="157">
        <v>-70.217332999999996</v>
      </c>
    </row>
    <row r="7" spans="1:10" ht="12.75" customHeight="1" x14ac:dyDescent="0.2">
      <c r="A7" s="157" t="s">
        <v>143</v>
      </c>
      <c r="B7" s="157" t="s">
        <v>154</v>
      </c>
      <c r="C7" s="157" t="s">
        <v>155</v>
      </c>
      <c r="D7" s="157">
        <v>1</v>
      </c>
      <c r="E7" s="157" t="s">
        <v>31</v>
      </c>
      <c r="F7" s="158">
        <v>1.35</v>
      </c>
      <c r="G7" s="157">
        <v>43.535196999999997</v>
      </c>
      <c r="H7" s="157">
        <v>-70.353195999999997</v>
      </c>
      <c r="I7" s="157">
        <v>43.541111000000001</v>
      </c>
      <c r="J7" s="157">
        <v>-70.328581999999997</v>
      </c>
    </row>
    <row r="8" spans="1:10" ht="12.75" customHeight="1" x14ac:dyDescent="0.2">
      <c r="A8" s="157" t="s">
        <v>143</v>
      </c>
      <c r="B8" s="157" t="s">
        <v>156</v>
      </c>
      <c r="C8" s="157" t="s">
        <v>157</v>
      </c>
      <c r="D8" s="157">
        <v>1</v>
      </c>
      <c r="E8" s="157" t="s">
        <v>30</v>
      </c>
      <c r="F8" s="158">
        <v>0.32</v>
      </c>
      <c r="G8" s="157">
        <v>43.540236</v>
      </c>
      <c r="H8" s="157">
        <v>-70.309282999999994</v>
      </c>
      <c r="I8" s="157">
        <v>43.544462000000003</v>
      </c>
      <c r="J8" s="157">
        <v>-70.306439999999995</v>
      </c>
    </row>
    <row r="9" spans="1:10" ht="12.75" customHeight="1" x14ac:dyDescent="0.2">
      <c r="A9" s="157" t="s">
        <v>143</v>
      </c>
      <c r="B9" s="157" t="s">
        <v>158</v>
      </c>
      <c r="C9" s="157" t="s">
        <v>159</v>
      </c>
      <c r="D9" s="157">
        <v>3</v>
      </c>
      <c r="E9" s="157" t="s">
        <v>30</v>
      </c>
      <c r="F9" s="158">
        <v>0.34</v>
      </c>
      <c r="G9" s="157">
        <v>43.641646999999999</v>
      </c>
      <c r="H9" s="157">
        <v>-70.225543000000002</v>
      </c>
      <c r="I9" s="157">
        <v>43.646042000000001</v>
      </c>
      <c r="J9" s="157">
        <v>-70.226802000000006</v>
      </c>
    </row>
    <row r="10" spans="1:10" ht="12.75" customHeight="1" x14ac:dyDescent="0.2">
      <c r="A10" s="159" t="s">
        <v>143</v>
      </c>
      <c r="B10" s="159" t="s">
        <v>160</v>
      </c>
      <c r="C10" s="159" t="s">
        <v>161</v>
      </c>
      <c r="D10" s="159">
        <v>2</v>
      </c>
      <c r="E10" s="159" t="s">
        <v>30</v>
      </c>
      <c r="F10" s="160">
        <v>0.1</v>
      </c>
      <c r="G10" s="159">
        <v>43.800983000000002</v>
      </c>
      <c r="H10" s="159">
        <v>-70.116067000000001</v>
      </c>
      <c r="I10" s="159">
        <v>43.801082999999998</v>
      </c>
      <c r="J10" s="159">
        <v>-70.117566999999994</v>
      </c>
    </row>
    <row r="11" spans="1:10" ht="12.75" customHeight="1" x14ac:dyDescent="0.2">
      <c r="A11" s="33"/>
      <c r="B11" s="34">
        <f>COUNTA(B2:B10)</f>
        <v>9</v>
      </c>
      <c r="C11" s="33"/>
      <c r="D11" s="33"/>
      <c r="E11" s="76"/>
      <c r="F11" s="128">
        <f>SUM(F2:F10)</f>
        <v>4.43</v>
      </c>
      <c r="G11" s="33"/>
      <c r="H11" s="33"/>
      <c r="I11" s="33"/>
      <c r="J11" s="33"/>
    </row>
    <row r="12" spans="1:10" ht="7.5" customHeight="1" x14ac:dyDescent="0.2">
      <c r="A12" s="33"/>
      <c r="B12" s="33"/>
      <c r="C12" s="33"/>
      <c r="D12" s="33"/>
      <c r="E12" s="55"/>
      <c r="G12" s="33"/>
      <c r="H12" s="33"/>
      <c r="I12" s="33"/>
      <c r="J12" s="33"/>
    </row>
    <row r="13" spans="1:10" ht="12.75" customHeight="1" x14ac:dyDescent="0.2">
      <c r="A13" s="157" t="s">
        <v>162</v>
      </c>
      <c r="B13" s="157" t="s">
        <v>267</v>
      </c>
      <c r="C13" s="157" t="s">
        <v>268</v>
      </c>
      <c r="D13" s="157">
        <v>3</v>
      </c>
      <c r="E13" s="157" t="s">
        <v>30</v>
      </c>
      <c r="F13" s="158">
        <v>0.11</v>
      </c>
      <c r="G13" s="157">
        <v>44.432831</v>
      </c>
      <c r="H13" s="157">
        <v>-68.292754000000002</v>
      </c>
      <c r="I13" s="157">
        <v>44.431632</v>
      </c>
      <c r="J13" s="157">
        <v>-68.292748000000003</v>
      </c>
    </row>
    <row r="14" spans="1:10" ht="12.75" customHeight="1" x14ac:dyDescent="0.2">
      <c r="A14" s="157" t="s">
        <v>162</v>
      </c>
      <c r="B14" s="157" t="s">
        <v>163</v>
      </c>
      <c r="C14" s="157" t="s">
        <v>164</v>
      </c>
      <c r="D14" s="157">
        <v>1</v>
      </c>
      <c r="E14" s="157" t="s">
        <v>30</v>
      </c>
      <c r="F14" s="158">
        <v>0.04</v>
      </c>
      <c r="G14" s="157">
        <v>44.445328000000003</v>
      </c>
      <c r="H14" s="157">
        <v>-68.318776999999997</v>
      </c>
      <c r="I14" s="157">
        <v>44.445008000000001</v>
      </c>
      <c r="J14" s="157">
        <v>-68.319363999999993</v>
      </c>
    </row>
    <row r="15" spans="1:10" ht="12.75" customHeight="1" x14ac:dyDescent="0.2">
      <c r="A15" s="157" t="s">
        <v>162</v>
      </c>
      <c r="B15" s="157" t="s">
        <v>165</v>
      </c>
      <c r="C15" s="157" t="s">
        <v>166</v>
      </c>
      <c r="D15" s="157">
        <v>1</v>
      </c>
      <c r="E15" s="157" t="s">
        <v>30</v>
      </c>
      <c r="F15" s="158">
        <v>4.2999999999999997E-2</v>
      </c>
      <c r="G15" s="157">
        <v>44.414774999999999</v>
      </c>
      <c r="H15" s="157">
        <v>-68.249906999999993</v>
      </c>
      <c r="I15" s="157">
        <v>44.414042999999999</v>
      </c>
      <c r="J15" s="157">
        <v>-68.250291000000004</v>
      </c>
    </row>
    <row r="16" spans="1:10" ht="12.75" customHeight="1" x14ac:dyDescent="0.2">
      <c r="A16" s="157" t="s">
        <v>162</v>
      </c>
      <c r="B16" s="157" t="s">
        <v>167</v>
      </c>
      <c r="C16" s="157" t="s">
        <v>168</v>
      </c>
      <c r="D16" s="157">
        <v>1</v>
      </c>
      <c r="E16" s="157" t="s">
        <v>30</v>
      </c>
      <c r="F16" s="158">
        <v>0.2</v>
      </c>
      <c r="G16" s="157">
        <v>44.328958</v>
      </c>
      <c r="H16" s="157">
        <v>-68.180171999999999</v>
      </c>
      <c r="I16" s="157">
        <v>44.328916999999997</v>
      </c>
      <c r="J16" s="157">
        <v>-68.184143000000006</v>
      </c>
    </row>
    <row r="17" spans="1:10" ht="12.75" customHeight="1" x14ac:dyDescent="0.2">
      <c r="A17" s="157" t="s">
        <v>162</v>
      </c>
      <c r="B17" s="157" t="s">
        <v>169</v>
      </c>
      <c r="C17" s="157" t="s">
        <v>170</v>
      </c>
      <c r="D17" s="157">
        <v>1</v>
      </c>
      <c r="E17" s="157" t="s">
        <v>31</v>
      </c>
      <c r="F17" s="158">
        <v>0.22</v>
      </c>
      <c r="G17" s="157">
        <v>44.295332000000002</v>
      </c>
      <c r="H17" s="157">
        <v>-68.243357000000003</v>
      </c>
      <c r="I17" s="157">
        <v>44.295904999999998</v>
      </c>
      <c r="J17" s="157">
        <v>-68.239198000000002</v>
      </c>
    </row>
    <row r="18" spans="1:10" ht="12.75" customHeight="1" x14ac:dyDescent="0.2">
      <c r="A18" s="159" t="s">
        <v>162</v>
      </c>
      <c r="B18" s="159" t="s">
        <v>171</v>
      </c>
      <c r="C18" s="159" t="s">
        <v>172</v>
      </c>
      <c r="D18" s="159">
        <v>1</v>
      </c>
      <c r="E18" s="159" t="s">
        <v>30</v>
      </c>
      <c r="F18" s="160">
        <v>2.8000000000000001E-2</v>
      </c>
      <c r="G18" s="159">
        <v>44.391165000000001</v>
      </c>
      <c r="H18" s="159">
        <v>-68.203733</v>
      </c>
      <c r="I18" s="159">
        <v>44.391041999999999</v>
      </c>
      <c r="J18" s="159">
        <v>-68.202419000000006</v>
      </c>
    </row>
    <row r="19" spans="1:10" ht="12.75" customHeight="1" x14ac:dyDescent="0.2">
      <c r="A19" s="33"/>
      <c r="B19" s="34">
        <f>COUNTA(B13:B18)</f>
        <v>6</v>
      </c>
      <c r="C19" s="33"/>
      <c r="D19" s="46"/>
      <c r="E19" s="76"/>
      <c r="F19" s="128">
        <f>SUM(F13:F18)</f>
        <v>0.64100000000000001</v>
      </c>
      <c r="G19" s="46"/>
      <c r="H19" s="46"/>
      <c r="I19" s="46"/>
      <c r="J19" s="46"/>
    </row>
    <row r="20" spans="1:10" ht="7.5" customHeight="1" x14ac:dyDescent="0.2">
      <c r="A20" s="33"/>
      <c r="B20" s="33"/>
      <c r="C20" s="33"/>
      <c r="D20" s="33"/>
      <c r="E20" s="55"/>
      <c r="G20" s="33"/>
      <c r="H20" s="33"/>
      <c r="I20" s="33"/>
      <c r="J20" s="33"/>
    </row>
    <row r="21" spans="1:10" ht="12.75" customHeight="1" x14ac:dyDescent="0.2">
      <c r="A21" s="157" t="s">
        <v>173</v>
      </c>
      <c r="B21" s="157" t="s">
        <v>269</v>
      </c>
      <c r="C21" s="157" t="s">
        <v>270</v>
      </c>
      <c r="D21" s="157">
        <v>3</v>
      </c>
      <c r="E21" s="157" t="s">
        <v>31</v>
      </c>
      <c r="F21" s="158">
        <v>0.13</v>
      </c>
      <c r="G21" s="157">
        <v>44.134903999999999</v>
      </c>
      <c r="H21" s="157">
        <v>-69.092596</v>
      </c>
      <c r="I21" s="157">
        <v>44.133262000000002</v>
      </c>
      <c r="J21" s="157">
        <v>-69.091453999999999</v>
      </c>
    </row>
    <row r="22" spans="1:10" ht="12.75" customHeight="1" x14ac:dyDescent="0.2">
      <c r="A22" s="157" t="s">
        <v>173</v>
      </c>
      <c r="B22" s="157" t="s">
        <v>174</v>
      </c>
      <c r="C22" s="157" t="s">
        <v>175</v>
      </c>
      <c r="D22" s="157">
        <v>1</v>
      </c>
      <c r="E22" s="157" t="s">
        <v>30</v>
      </c>
      <c r="F22" s="158">
        <v>4.9299999999999997E-2</v>
      </c>
      <c r="G22" s="157">
        <v>44.185133</v>
      </c>
      <c r="H22" s="157">
        <v>-69.074361999999994</v>
      </c>
      <c r="I22" s="157">
        <v>44.185357000000003</v>
      </c>
      <c r="J22" s="157">
        <v>-69.074066000000002</v>
      </c>
    </row>
    <row r="23" spans="1:10" ht="12.75" customHeight="1" x14ac:dyDescent="0.2">
      <c r="A23" s="157" t="s">
        <v>173</v>
      </c>
      <c r="B23" s="157" t="s">
        <v>176</v>
      </c>
      <c r="C23" s="157" t="s">
        <v>177</v>
      </c>
      <c r="D23" s="157">
        <v>1</v>
      </c>
      <c r="E23" s="157" t="s">
        <v>30</v>
      </c>
      <c r="F23" s="158">
        <v>0.23</v>
      </c>
      <c r="G23" s="157">
        <v>44.204752999999997</v>
      </c>
      <c r="H23" s="157">
        <v>-69.059023999999994</v>
      </c>
      <c r="I23" s="157">
        <v>44.203423000000001</v>
      </c>
      <c r="J23" s="157">
        <v>-69.055760000000006</v>
      </c>
    </row>
    <row r="24" spans="1:10" ht="12.75" customHeight="1" x14ac:dyDescent="0.2">
      <c r="A24" s="159" t="s">
        <v>173</v>
      </c>
      <c r="B24" s="159" t="s">
        <v>178</v>
      </c>
      <c r="C24" s="159" t="s">
        <v>179</v>
      </c>
      <c r="D24" s="159">
        <v>1</v>
      </c>
      <c r="E24" s="159" t="s">
        <v>30</v>
      </c>
      <c r="F24" s="160">
        <v>0.12</v>
      </c>
      <c r="G24" s="159">
        <v>44.099105999999999</v>
      </c>
      <c r="H24" s="159">
        <v>-69.105251999999993</v>
      </c>
      <c r="I24" s="159">
        <v>44.099299000000002</v>
      </c>
      <c r="J24" s="159">
        <v>-69.107399000000001</v>
      </c>
    </row>
    <row r="25" spans="1:10" ht="12.75" customHeight="1" x14ac:dyDescent="0.2">
      <c r="A25" s="33"/>
      <c r="B25" s="34">
        <f>COUNTA(B21:B24)</f>
        <v>4</v>
      </c>
      <c r="C25" s="33"/>
      <c r="D25" s="33"/>
      <c r="E25" s="76"/>
      <c r="F25" s="128">
        <f>SUM(F21:F24)</f>
        <v>0.52929999999999999</v>
      </c>
      <c r="G25" s="33"/>
      <c r="H25" s="33"/>
      <c r="I25" s="33"/>
      <c r="J25" s="33"/>
    </row>
    <row r="26" spans="1:10" ht="7.5" customHeight="1" x14ac:dyDescent="0.2">
      <c r="A26" s="33"/>
      <c r="B26" s="33"/>
      <c r="C26" s="33"/>
      <c r="D26" s="33"/>
      <c r="E26" s="55"/>
      <c r="G26" s="33"/>
      <c r="H26" s="33"/>
      <c r="I26" s="33"/>
      <c r="J26" s="33"/>
    </row>
    <row r="27" spans="1:10" ht="12.75" customHeight="1" x14ac:dyDescent="0.2">
      <c r="A27" s="159" t="s">
        <v>180</v>
      </c>
      <c r="B27" s="159" t="s">
        <v>181</v>
      </c>
      <c r="C27" s="159" t="s">
        <v>182</v>
      </c>
      <c r="D27" s="159">
        <v>2</v>
      </c>
      <c r="E27" s="159" t="s">
        <v>30</v>
      </c>
      <c r="F27" s="160">
        <v>0.36</v>
      </c>
      <c r="G27" s="159">
        <v>43.872222999999998</v>
      </c>
      <c r="H27" s="159">
        <v>-69.524519999999995</v>
      </c>
      <c r="I27" s="159">
        <v>43.869791999999997</v>
      </c>
      <c r="J27" s="159">
        <v>-69.518901999999997</v>
      </c>
    </row>
    <row r="28" spans="1:10" ht="12.75" customHeight="1" x14ac:dyDescent="0.2">
      <c r="A28" s="33"/>
      <c r="B28" s="34">
        <f>COUNTA(B27:B27)</f>
        <v>1</v>
      </c>
      <c r="C28" s="33"/>
      <c r="D28" s="33"/>
      <c r="E28" s="76"/>
      <c r="F28" s="128">
        <f>SUM(F27:F27)</f>
        <v>0.36</v>
      </c>
      <c r="G28" s="33"/>
      <c r="H28" s="33"/>
      <c r="I28" s="33"/>
      <c r="J28" s="33"/>
    </row>
    <row r="29" spans="1:10" ht="7.5" customHeight="1" x14ac:dyDescent="0.2">
      <c r="A29" s="33"/>
      <c r="B29" s="33"/>
      <c r="C29" s="33"/>
      <c r="D29" s="33"/>
      <c r="E29" s="55"/>
      <c r="G29" s="33"/>
      <c r="H29" s="33"/>
      <c r="I29" s="33"/>
      <c r="J29" s="33"/>
    </row>
    <row r="30" spans="1:10" ht="12.75" customHeight="1" x14ac:dyDescent="0.2">
      <c r="A30" s="157" t="s">
        <v>183</v>
      </c>
      <c r="B30" s="157" t="s">
        <v>271</v>
      </c>
      <c r="C30" s="157" t="s">
        <v>272</v>
      </c>
      <c r="D30" s="157">
        <v>3</v>
      </c>
      <c r="E30" s="157" t="s">
        <v>30</v>
      </c>
      <c r="F30" s="158">
        <v>0.21</v>
      </c>
      <c r="G30" s="157">
        <v>43.785032999999999</v>
      </c>
      <c r="H30" s="157">
        <v>-69.721191000000005</v>
      </c>
      <c r="I30" s="157">
        <v>43.787429000000003</v>
      </c>
      <c r="J30" s="157">
        <v>-69.719048999999998</v>
      </c>
    </row>
    <row r="31" spans="1:10" ht="12.75" customHeight="1" x14ac:dyDescent="0.2">
      <c r="A31" s="157" t="s">
        <v>183</v>
      </c>
      <c r="B31" s="157" t="s">
        <v>184</v>
      </c>
      <c r="C31" s="157" t="s">
        <v>185</v>
      </c>
      <c r="D31" s="157">
        <v>2</v>
      </c>
      <c r="E31" s="157" t="s">
        <v>30</v>
      </c>
      <c r="F31" s="158">
        <v>0.38</v>
      </c>
      <c r="G31" s="157">
        <v>43.770761</v>
      </c>
      <c r="H31" s="157">
        <v>-69.740011999999993</v>
      </c>
      <c r="I31" s="157">
        <v>43.773060000000001</v>
      </c>
      <c r="J31" s="157">
        <v>-69.733620999999999</v>
      </c>
    </row>
    <row r="32" spans="1:10" ht="12.75" customHeight="1" x14ac:dyDescent="0.2">
      <c r="A32" s="157" t="s">
        <v>183</v>
      </c>
      <c r="B32" s="157" t="s">
        <v>186</v>
      </c>
      <c r="C32" s="157" t="s">
        <v>187</v>
      </c>
      <c r="D32" s="157">
        <v>1</v>
      </c>
      <c r="E32" s="157" t="s">
        <v>30</v>
      </c>
      <c r="F32" s="158">
        <v>0.05</v>
      </c>
      <c r="G32" s="157">
        <v>43.783197999999999</v>
      </c>
      <c r="H32" s="157">
        <v>-69.723168000000001</v>
      </c>
      <c r="I32" s="157">
        <v>43.783552999999998</v>
      </c>
      <c r="J32" s="157">
        <v>-69.723731000000001</v>
      </c>
    </row>
    <row r="33" spans="1:10" ht="12.75" customHeight="1" x14ac:dyDescent="0.2">
      <c r="A33" s="157" t="s">
        <v>183</v>
      </c>
      <c r="B33" s="157" t="s">
        <v>188</v>
      </c>
      <c r="C33" s="157" t="s">
        <v>189</v>
      </c>
      <c r="D33" s="157">
        <v>1</v>
      </c>
      <c r="E33" s="157" t="s">
        <v>30</v>
      </c>
      <c r="F33" s="158">
        <v>0.7</v>
      </c>
      <c r="G33" s="157">
        <v>43.775055999999999</v>
      </c>
      <c r="H33" s="157">
        <v>-69.731662999999998</v>
      </c>
      <c r="I33" s="157">
        <v>43.782231000000003</v>
      </c>
      <c r="J33" s="157">
        <v>-69.722212999999996</v>
      </c>
    </row>
    <row r="34" spans="1:10" ht="12.75" customHeight="1" x14ac:dyDescent="0.2">
      <c r="A34" s="157" t="s">
        <v>183</v>
      </c>
      <c r="B34" s="157" t="s">
        <v>190</v>
      </c>
      <c r="C34" s="157" t="s">
        <v>191</v>
      </c>
      <c r="D34" s="157">
        <v>1</v>
      </c>
      <c r="E34" s="157" t="s">
        <v>30</v>
      </c>
      <c r="F34" s="158">
        <v>0.17</v>
      </c>
      <c r="G34" s="157">
        <v>43.733621999999997</v>
      </c>
      <c r="H34" s="157">
        <v>-69.796699000000004</v>
      </c>
      <c r="I34" s="157">
        <v>43.735351999999999</v>
      </c>
      <c r="J34" s="157">
        <v>-69.794358000000003</v>
      </c>
    </row>
    <row r="35" spans="1:10" ht="12.75" customHeight="1" x14ac:dyDescent="0.2">
      <c r="A35" s="157" t="s">
        <v>183</v>
      </c>
      <c r="B35" s="157" t="s">
        <v>192</v>
      </c>
      <c r="C35" s="157" t="s">
        <v>193</v>
      </c>
      <c r="D35" s="157">
        <v>1</v>
      </c>
      <c r="E35" s="157" t="s">
        <v>30</v>
      </c>
      <c r="F35" s="158">
        <v>0.24</v>
      </c>
      <c r="G35" s="157">
        <v>43.735351999999999</v>
      </c>
      <c r="H35" s="157">
        <v>-69.794358000000003</v>
      </c>
      <c r="I35" s="157">
        <v>43.73892</v>
      </c>
      <c r="J35" s="157">
        <v>-69.792043000000007</v>
      </c>
    </row>
    <row r="36" spans="1:10" ht="12.75" customHeight="1" x14ac:dyDescent="0.2">
      <c r="A36" s="159" t="s">
        <v>183</v>
      </c>
      <c r="B36" s="159" t="s">
        <v>194</v>
      </c>
      <c r="C36" s="159" t="s">
        <v>195</v>
      </c>
      <c r="D36" s="159">
        <v>1</v>
      </c>
      <c r="E36" s="159" t="s">
        <v>30</v>
      </c>
      <c r="F36" s="160">
        <v>0.55000000000000004</v>
      </c>
      <c r="G36" s="159">
        <v>43.732934</v>
      </c>
      <c r="H36" s="159">
        <v>-69.810022000000004</v>
      </c>
      <c r="I36" s="159">
        <v>43.733621999999997</v>
      </c>
      <c r="J36" s="159">
        <v>-69.796699000000004</v>
      </c>
    </row>
    <row r="37" spans="1:10" ht="12.75" customHeight="1" x14ac:dyDescent="0.2">
      <c r="A37" s="33"/>
      <c r="B37" s="34">
        <f>COUNTA(B30:B36)</f>
        <v>7</v>
      </c>
      <c r="C37" s="33"/>
      <c r="D37" s="33"/>
      <c r="E37" s="76"/>
      <c r="F37" s="128">
        <f>SUM(F30:F36)</f>
        <v>2.2999999999999998</v>
      </c>
      <c r="G37" s="33"/>
      <c r="H37" s="33"/>
      <c r="I37" s="33"/>
      <c r="J37" s="33"/>
    </row>
    <row r="38" spans="1:10" ht="7.5" customHeight="1" x14ac:dyDescent="0.2">
      <c r="A38" s="33"/>
      <c r="B38" s="33"/>
      <c r="C38" s="33"/>
      <c r="D38" s="33"/>
      <c r="E38" s="55"/>
      <c r="G38" s="33"/>
      <c r="H38" s="33"/>
      <c r="I38" s="33"/>
      <c r="J38" s="33"/>
    </row>
    <row r="39" spans="1:10" ht="12.75" customHeight="1" x14ac:dyDescent="0.2">
      <c r="A39" s="157" t="s">
        <v>196</v>
      </c>
      <c r="B39" s="55" t="s">
        <v>310</v>
      </c>
      <c r="C39" s="55" t="s">
        <v>311</v>
      </c>
      <c r="D39" s="55">
        <v>3</v>
      </c>
      <c r="E39" s="55" t="s">
        <v>30</v>
      </c>
      <c r="F39" s="172">
        <v>0.1</v>
      </c>
      <c r="G39" s="173">
        <v>44.295122999999997</v>
      </c>
      <c r="H39" s="173">
        <v>-69.003550000000004</v>
      </c>
      <c r="I39" s="173">
        <v>44.295954000000002</v>
      </c>
      <c r="J39" s="173">
        <v>-69.002810999999994</v>
      </c>
    </row>
    <row r="40" spans="1:10" ht="12.75" customHeight="1" x14ac:dyDescent="0.2">
      <c r="A40" s="157" t="s">
        <v>196</v>
      </c>
      <c r="B40" s="157" t="s">
        <v>197</v>
      </c>
      <c r="C40" s="157" t="s">
        <v>273</v>
      </c>
      <c r="D40" s="157">
        <v>1</v>
      </c>
      <c r="E40" s="157" t="s">
        <v>30</v>
      </c>
      <c r="F40" s="158">
        <v>0.1</v>
      </c>
      <c r="G40" s="157">
        <v>44.282949000000002</v>
      </c>
      <c r="H40" s="157">
        <v>-69.007430999999997</v>
      </c>
      <c r="I40" s="157">
        <v>44.281745999999998</v>
      </c>
      <c r="J40" s="157">
        <v>-69.007942</v>
      </c>
    </row>
    <row r="41" spans="1:10" ht="12.75" customHeight="1" x14ac:dyDescent="0.2">
      <c r="A41" s="159" t="s">
        <v>196</v>
      </c>
      <c r="B41" s="159" t="s">
        <v>274</v>
      </c>
      <c r="C41" s="159" t="s">
        <v>275</v>
      </c>
      <c r="D41" s="159">
        <v>3</v>
      </c>
      <c r="E41" s="159" t="s">
        <v>31</v>
      </c>
      <c r="F41" s="160">
        <v>0.1</v>
      </c>
      <c r="G41" s="159">
        <v>44.280239999999999</v>
      </c>
      <c r="H41" s="159">
        <v>-69.006060000000005</v>
      </c>
      <c r="I41" s="159">
        <v>44.278488000000003</v>
      </c>
      <c r="J41" s="159">
        <v>-69.005582000000004</v>
      </c>
    </row>
    <row r="42" spans="1:10" ht="12.75" customHeight="1" x14ac:dyDescent="0.2">
      <c r="A42" s="33"/>
      <c r="B42" s="34">
        <f>COUNTA(B39:B41)</f>
        <v>3</v>
      </c>
      <c r="C42" s="33"/>
      <c r="D42" s="33"/>
      <c r="E42" s="76"/>
      <c r="F42" s="128">
        <f>SUM(F39:F41)</f>
        <v>0.30000000000000004</v>
      </c>
      <c r="G42" s="33"/>
      <c r="H42" s="33"/>
      <c r="I42" s="33"/>
      <c r="J42" s="33"/>
    </row>
    <row r="43" spans="1:10" ht="7.5" customHeight="1" x14ac:dyDescent="0.2">
      <c r="A43" s="33"/>
      <c r="B43" s="33"/>
      <c r="C43" s="33"/>
      <c r="D43" s="33"/>
      <c r="E43" s="55"/>
      <c r="G43" s="33"/>
      <c r="H43" s="33"/>
      <c r="I43" s="33"/>
      <c r="J43" s="33"/>
    </row>
    <row r="44" spans="1:10" ht="12.75" customHeight="1" x14ac:dyDescent="0.2">
      <c r="A44" s="157" t="s">
        <v>199</v>
      </c>
      <c r="B44" s="157" t="s">
        <v>200</v>
      </c>
      <c r="C44" s="157" t="s">
        <v>201</v>
      </c>
      <c r="D44" s="157">
        <v>1</v>
      </c>
      <c r="E44" s="157" t="s">
        <v>30</v>
      </c>
      <c r="F44" s="158">
        <v>0.61</v>
      </c>
      <c r="G44" s="157">
        <v>43.481704999999998</v>
      </c>
      <c r="H44" s="157">
        <v>-70.383927999999997</v>
      </c>
      <c r="I44" s="157">
        <v>43.490411000000002</v>
      </c>
      <c r="J44" s="157">
        <v>-70.385226000000003</v>
      </c>
    </row>
    <row r="45" spans="1:10" ht="12.75" customHeight="1" x14ac:dyDescent="0.2">
      <c r="A45" s="157" t="s">
        <v>199</v>
      </c>
      <c r="B45" s="157" t="s">
        <v>276</v>
      </c>
      <c r="C45" s="157" t="s">
        <v>277</v>
      </c>
      <c r="D45" s="157">
        <v>3</v>
      </c>
      <c r="E45" s="157" t="s">
        <v>30</v>
      </c>
      <c r="F45" s="158">
        <v>0.05</v>
      </c>
      <c r="G45" s="157">
        <v>43.445028999999998</v>
      </c>
      <c r="H45" s="157">
        <v>-70.340034000000003</v>
      </c>
      <c r="I45" s="157">
        <v>43.445445999999997</v>
      </c>
      <c r="J45" s="157">
        <v>-70.339490999999995</v>
      </c>
    </row>
    <row r="46" spans="1:10" ht="12.75" customHeight="1" x14ac:dyDescent="0.2">
      <c r="A46" s="157" t="s">
        <v>199</v>
      </c>
      <c r="B46" s="157" t="s">
        <v>202</v>
      </c>
      <c r="C46" s="157" t="s">
        <v>203</v>
      </c>
      <c r="D46" s="157">
        <v>1</v>
      </c>
      <c r="E46" s="157" t="s">
        <v>31</v>
      </c>
      <c r="F46" s="158">
        <v>0.18</v>
      </c>
      <c r="G46" s="157">
        <v>43.190103999999998</v>
      </c>
      <c r="H46" s="157">
        <v>-70.603961999999996</v>
      </c>
      <c r="I46" s="157">
        <v>43.189456999999997</v>
      </c>
      <c r="J46" s="157">
        <v>-70.600763000000001</v>
      </c>
    </row>
    <row r="47" spans="1:10" ht="12.75" customHeight="1" x14ac:dyDescent="0.2">
      <c r="A47" s="157" t="s">
        <v>199</v>
      </c>
      <c r="B47" s="157" t="s">
        <v>204</v>
      </c>
      <c r="C47" s="157" t="s">
        <v>205</v>
      </c>
      <c r="D47" s="157">
        <v>1</v>
      </c>
      <c r="E47" s="157" t="s">
        <v>30</v>
      </c>
      <c r="F47" s="158">
        <v>0.15</v>
      </c>
      <c r="G47" s="157">
        <v>43.300105000000002</v>
      </c>
      <c r="H47" s="157">
        <v>-70.566318999999993</v>
      </c>
      <c r="I47" s="157">
        <v>43.302075000000002</v>
      </c>
      <c r="J47" s="157">
        <v>-70.565231999999995</v>
      </c>
    </row>
    <row r="48" spans="1:10" ht="12.75" customHeight="1" x14ac:dyDescent="0.2">
      <c r="A48" s="157" t="s">
        <v>199</v>
      </c>
      <c r="B48" s="157" t="s">
        <v>206</v>
      </c>
      <c r="C48" s="157" t="s">
        <v>207</v>
      </c>
      <c r="D48" s="157">
        <v>1</v>
      </c>
      <c r="E48" s="157" t="s">
        <v>30</v>
      </c>
      <c r="F48" s="158">
        <v>0.1</v>
      </c>
      <c r="G48" s="157">
        <v>43.347254999999997</v>
      </c>
      <c r="H48" s="157">
        <v>-70.474885</v>
      </c>
      <c r="I48" s="157">
        <v>43.346449999999997</v>
      </c>
      <c r="J48" s="157">
        <v>-70.473130999999995</v>
      </c>
    </row>
    <row r="49" spans="1:10" ht="12.75" customHeight="1" x14ac:dyDescent="0.2">
      <c r="A49" s="157" t="s">
        <v>199</v>
      </c>
      <c r="B49" s="157" t="s">
        <v>208</v>
      </c>
      <c r="C49" s="157" t="s">
        <v>209</v>
      </c>
      <c r="D49" s="157">
        <v>1</v>
      </c>
      <c r="E49" s="157" t="s">
        <v>30</v>
      </c>
      <c r="F49" s="158">
        <v>0.33</v>
      </c>
      <c r="G49" s="157">
        <v>43.082645999999997</v>
      </c>
      <c r="H49" s="157">
        <v>-70.665914000000001</v>
      </c>
      <c r="I49" s="157">
        <v>43.085563</v>
      </c>
      <c r="J49" s="157">
        <v>-70.661306999999994</v>
      </c>
    </row>
    <row r="50" spans="1:10" ht="12.75" customHeight="1" x14ac:dyDescent="0.2">
      <c r="A50" s="157" t="s">
        <v>199</v>
      </c>
      <c r="B50" s="157" t="s">
        <v>210</v>
      </c>
      <c r="C50" s="157" t="s">
        <v>211</v>
      </c>
      <c r="D50" s="157">
        <v>1</v>
      </c>
      <c r="E50" s="157" t="s">
        <v>30</v>
      </c>
      <c r="F50" s="158">
        <v>0.43</v>
      </c>
      <c r="G50" s="157">
        <v>43.294372000000003</v>
      </c>
      <c r="H50" s="157">
        <v>-70.566632999999996</v>
      </c>
      <c r="I50" s="157">
        <v>43.300105000000002</v>
      </c>
      <c r="J50" s="157">
        <v>-70.566318999999993</v>
      </c>
    </row>
    <row r="51" spans="1:10" ht="12.75" customHeight="1" x14ac:dyDescent="0.2">
      <c r="A51" s="157" t="s">
        <v>199</v>
      </c>
      <c r="B51" s="157" t="s">
        <v>212</v>
      </c>
      <c r="C51" s="157" t="s">
        <v>213</v>
      </c>
      <c r="D51" s="157">
        <v>1</v>
      </c>
      <c r="E51" s="157" t="s">
        <v>30</v>
      </c>
      <c r="F51" s="158">
        <v>1.51</v>
      </c>
      <c r="G51" s="157">
        <v>43.321216</v>
      </c>
      <c r="H51" s="157">
        <v>-70.557264000000004</v>
      </c>
      <c r="I51" s="157">
        <v>43.326936000000003</v>
      </c>
      <c r="J51" s="157">
        <v>-70.546486000000002</v>
      </c>
    </row>
    <row r="52" spans="1:10" ht="12.75" customHeight="1" x14ac:dyDescent="0.2">
      <c r="A52" s="157" t="s">
        <v>199</v>
      </c>
      <c r="B52" s="157" t="s">
        <v>214</v>
      </c>
      <c r="C52" s="157" t="s">
        <v>215</v>
      </c>
      <c r="D52" s="157">
        <v>1</v>
      </c>
      <c r="E52" s="157" t="s">
        <v>30</v>
      </c>
      <c r="F52" s="158">
        <v>0.41</v>
      </c>
      <c r="G52" s="157">
        <v>43.475712000000001</v>
      </c>
      <c r="H52" s="157">
        <v>-70.383352000000002</v>
      </c>
      <c r="I52" s="157">
        <v>43.481704999999998</v>
      </c>
      <c r="J52" s="157">
        <v>-70.383927999999997</v>
      </c>
    </row>
    <row r="53" spans="1:10" ht="12.75" customHeight="1" x14ac:dyDescent="0.2">
      <c r="A53" s="157" t="s">
        <v>199</v>
      </c>
      <c r="B53" s="157" t="s">
        <v>216</v>
      </c>
      <c r="C53" s="157" t="s">
        <v>217</v>
      </c>
      <c r="D53" s="157">
        <v>1</v>
      </c>
      <c r="E53" s="157" t="s">
        <v>30</v>
      </c>
      <c r="F53" s="158">
        <v>0.38</v>
      </c>
      <c r="G53" s="157">
        <v>43.259770000000003</v>
      </c>
      <c r="H53" s="157">
        <v>-70.588767000000004</v>
      </c>
      <c r="I53" s="157">
        <v>43.264577000000003</v>
      </c>
      <c r="J53" s="157">
        <v>-70.587193999999997</v>
      </c>
    </row>
    <row r="54" spans="1:10" ht="12.75" customHeight="1" x14ac:dyDescent="0.2">
      <c r="A54" s="157" t="s">
        <v>199</v>
      </c>
      <c r="B54" s="157" t="s">
        <v>278</v>
      </c>
      <c r="C54" s="157" t="s">
        <v>279</v>
      </c>
      <c r="D54" s="157">
        <v>1</v>
      </c>
      <c r="E54" s="157" t="s">
        <v>30</v>
      </c>
      <c r="F54" s="158">
        <v>0.27</v>
      </c>
      <c r="G54" s="157">
        <v>43.066229</v>
      </c>
      <c r="H54" s="157">
        <v>-70.693161000000003</v>
      </c>
      <c r="I54" s="157">
        <v>43.064655000000002</v>
      </c>
      <c r="J54" s="157">
        <v>-70.688760000000002</v>
      </c>
    </row>
    <row r="55" spans="1:10" ht="12.75" customHeight="1" x14ac:dyDescent="0.2">
      <c r="A55" s="157" t="s">
        <v>199</v>
      </c>
      <c r="B55" s="157" t="s">
        <v>280</v>
      </c>
      <c r="C55" s="157" t="s">
        <v>281</v>
      </c>
      <c r="D55" s="157">
        <v>1</v>
      </c>
      <c r="E55" s="157" t="s">
        <v>30</v>
      </c>
      <c r="F55" s="158">
        <v>0.14000000000000001</v>
      </c>
      <c r="G55" s="157">
        <v>43.068080000000002</v>
      </c>
      <c r="H55" s="157">
        <v>-70.694086999999996</v>
      </c>
      <c r="I55" s="157">
        <v>43.066229</v>
      </c>
      <c r="J55" s="157">
        <v>-70.693161000000003</v>
      </c>
    </row>
    <row r="56" spans="1:10" ht="12.75" customHeight="1" x14ac:dyDescent="0.2">
      <c r="A56" s="157" t="s">
        <v>199</v>
      </c>
      <c r="B56" s="157" t="s">
        <v>282</v>
      </c>
      <c r="C56" s="157" t="s">
        <v>283</v>
      </c>
      <c r="D56" s="157">
        <v>1</v>
      </c>
      <c r="E56" s="157" t="s">
        <v>30</v>
      </c>
      <c r="F56" s="158">
        <v>0.56000000000000005</v>
      </c>
      <c r="G56" s="157">
        <v>43.064655000000002</v>
      </c>
      <c r="H56" s="157">
        <v>-70.688760000000002</v>
      </c>
      <c r="I56" s="157">
        <v>43.068756999999998</v>
      </c>
      <c r="J56" s="157">
        <v>-70.678826000000001</v>
      </c>
    </row>
    <row r="57" spans="1:10" ht="12.75" customHeight="1" x14ac:dyDescent="0.2">
      <c r="A57" s="157" t="s">
        <v>199</v>
      </c>
      <c r="B57" s="157" t="s">
        <v>218</v>
      </c>
      <c r="C57" s="157" t="s">
        <v>219</v>
      </c>
      <c r="D57" s="157">
        <v>1</v>
      </c>
      <c r="E57" s="157" t="s">
        <v>30</v>
      </c>
      <c r="F57" s="158">
        <v>0.79</v>
      </c>
      <c r="G57" s="157">
        <v>43.426350999999997</v>
      </c>
      <c r="H57" s="157">
        <v>-70.376299000000003</v>
      </c>
      <c r="I57" s="157">
        <v>43.435656000000002</v>
      </c>
      <c r="J57" s="157">
        <v>-70.367615999999998</v>
      </c>
    </row>
    <row r="58" spans="1:10" ht="12.75" customHeight="1" x14ac:dyDescent="0.2">
      <c r="A58" s="157" t="s">
        <v>199</v>
      </c>
      <c r="B58" s="157" t="s">
        <v>220</v>
      </c>
      <c r="C58" s="157" t="s">
        <v>221</v>
      </c>
      <c r="D58" s="157">
        <v>1</v>
      </c>
      <c r="E58" s="157" t="s">
        <v>30</v>
      </c>
      <c r="F58" s="158">
        <v>0.49199999999999999</v>
      </c>
      <c r="G58" s="157">
        <v>43.440536999999999</v>
      </c>
      <c r="H58" s="157">
        <v>-70.353838999999994</v>
      </c>
      <c r="I58" s="157">
        <v>43.441769999999998</v>
      </c>
      <c r="J58" s="157">
        <v>-70.344584999999995</v>
      </c>
    </row>
    <row r="59" spans="1:10" ht="12.75" customHeight="1" x14ac:dyDescent="0.2">
      <c r="A59" s="157" t="s">
        <v>199</v>
      </c>
      <c r="B59" s="157" t="s">
        <v>222</v>
      </c>
      <c r="C59" s="157" t="s">
        <v>223</v>
      </c>
      <c r="D59" s="157">
        <v>1</v>
      </c>
      <c r="E59" s="157" t="s">
        <v>30</v>
      </c>
      <c r="F59" s="158">
        <v>0.61</v>
      </c>
      <c r="G59" s="157">
        <v>43.344962000000002</v>
      </c>
      <c r="H59" s="157">
        <v>-70.486390999999998</v>
      </c>
      <c r="I59" s="157">
        <v>43.348135999999997</v>
      </c>
      <c r="J59" s="157">
        <v>-70.476052999999993</v>
      </c>
    </row>
    <row r="60" spans="1:10" ht="12.75" customHeight="1" x14ac:dyDescent="0.2">
      <c r="A60" s="157" t="s">
        <v>199</v>
      </c>
      <c r="B60" s="157" t="s">
        <v>224</v>
      </c>
      <c r="C60" s="157" t="s">
        <v>225</v>
      </c>
      <c r="D60" s="157">
        <v>1</v>
      </c>
      <c r="E60" s="157" t="s">
        <v>31</v>
      </c>
      <c r="F60" s="158">
        <v>1.9</v>
      </c>
      <c r="G60" s="157">
        <v>43.388092999999998</v>
      </c>
      <c r="H60" s="157">
        <v>-70.429518999999999</v>
      </c>
      <c r="I60" s="157">
        <v>43.402231999999998</v>
      </c>
      <c r="J60" s="157">
        <v>-70.399016000000003</v>
      </c>
    </row>
    <row r="61" spans="1:10" ht="12.75" customHeight="1" x14ac:dyDescent="0.2">
      <c r="A61" s="157" t="s">
        <v>199</v>
      </c>
      <c r="B61" s="157" t="s">
        <v>226</v>
      </c>
      <c r="C61" s="157" t="s">
        <v>227</v>
      </c>
      <c r="D61" s="157">
        <v>1</v>
      </c>
      <c r="E61" s="157" t="s">
        <v>31</v>
      </c>
      <c r="F61" s="158">
        <v>1.19</v>
      </c>
      <c r="G61" s="157">
        <v>43.450513999999998</v>
      </c>
      <c r="H61" s="157">
        <v>-70.362898999999999</v>
      </c>
      <c r="I61" s="157">
        <v>43.460391000000001</v>
      </c>
      <c r="J61" s="157">
        <v>-70.379926999999995</v>
      </c>
    </row>
    <row r="62" spans="1:10" ht="12.75" customHeight="1" x14ac:dyDescent="0.2">
      <c r="A62" s="157" t="s">
        <v>199</v>
      </c>
      <c r="B62" s="157" t="s">
        <v>228</v>
      </c>
      <c r="C62" s="157" t="s">
        <v>229</v>
      </c>
      <c r="D62" s="157">
        <v>1</v>
      </c>
      <c r="E62" s="157" t="s">
        <v>30</v>
      </c>
      <c r="F62" s="158">
        <v>0.38</v>
      </c>
      <c r="G62" s="157">
        <v>43.490411000000002</v>
      </c>
      <c r="H62" s="157">
        <v>-70.385226000000003</v>
      </c>
      <c r="I62" s="157">
        <v>43.495857000000001</v>
      </c>
      <c r="J62" s="157">
        <v>-70.384800999999996</v>
      </c>
    </row>
    <row r="63" spans="1:10" ht="12.75" customHeight="1" x14ac:dyDescent="0.2">
      <c r="A63" s="157" t="s">
        <v>199</v>
      </c>
      <c r="B63" s="157" t="s">
        <v>230</v>
      </c>
      <c r="C63" s="157" t="s">
        <v>231</v>
      </c>
      <c r="D63" s="157">
        <v>1</v>
      </c>
      <c r="E63" s="157" t="s">
        <v>31</v>
      </c>
      <c r="F63" s="158">
        <v>0.57999999999999996</v>
      </c>
      <c r="G63" s="157">
        <v>43.326936000000003</v>
      </c>
      <c r="H63" s="157">
        <v>-70.546486000000002</v>
      </c>
      <c r="I63" s="157">
        <v>43.334735999999999</v>
      </c>
      <c r="J63" s="157">
        <v>-70.539631999999997</v>
      </c>
    </row>
    <row r="64" spans="1:10" ht="12.75" customHeight="1" x14ac:dyDescent="0.2">
      <c r="A64" s="157" t="s">
        <v>199</v>
      </c>
      <c r="B64" s="157" t="s">
        <v>232</v>
      </c>
      <c r="C64" s="157" t="s">
        <v>233</v>
      </c>
      <c r="D64" s="157">
        <v>1</v>
      </c>
      <c r="E64" s="157" t="s">
        <v>30</v>
      </c>
      <c r="F64" s="158">
        <v>0.71</v>
      </c>
      <c r="G64" s="157">
        <v>43.343795</v>
      </c>
      <c r="H64" s="157">
        <v>-70.514318000000003</v>
      </c>
      <c r="I64" s="157">
        <v>43.344208000000002</v>
      </c>
      <c r="J64" s="157">
        <v>-70.501172999999994</v>
      </c>
    </row>
    <row r="65" spans="1:10" ht="12.75" customHeight="1" x14ac:dyDescent="0.2">
      <c r="A65" s="157" t="s">
        <v>199</v>
      </c>
      <c r="B65" s="157" t="s">
        <v>234</v>
      </c>
      <c r="C65" s="157" t="s">
        <v>235</v>
      </c>
      <c r="D65" s="157">
        <v>1</v>
      </c>
      <c r="E65" s="157" t="s">
        <v>30</v>
      </c>
      <c r="F65" s="158">
        <v>0.05</v>
      </c>
      <c r="G65" s="157">
        <v>43.244450000000001</v>
      </c>
      <c r="H65" s="157">
        <v>-70.590093999999993</v>
      </c>
      <c r="I65" s="157">
        <v>43.244838999999999</v>
      </c>
      <c r="J65" s="157">
        <v>-70.590869999999995</v>
      </c>
    </row>
    <row r="66" spans="1:10" ht="12.75" customHeight="1" x14ac:dyDescent="0.2">
      <c r="A66" s="157" t="s">
        <v>199</v>
      </c>
      <c r="B66" s="157" t="s">
        <v>284</v>
      </c>
      <c r="C66" s="157" t="s">
        <v>285</v>
      </c>
      <c r="D66" s="157">
        <v>1</v>
      </c>
      <c r="E66" s="157" t="s">
        <v>30</v>
      </c>
      <c r="F66" s="158">
        <v>1.24</v>
      </c>
      <c r="G66" s="157">
        <v>43.152332999999999</v>
      </c>
      <c r="H66" s="157">
        <v>-70.621184999999997</v>
      </c>
      <c r="I66" s="157">
        <v>43.168413000000001</v>
      </c>
      <c r="J66" s="157">
        <v>-70.610090999999997</v>
      </c>
    </row>
    <row r="67" spans="1:10" ht="12.75" customHeight="1" x14ac:dyDescent="0.2">
      <c r="A67" s="157" t="s">
        <v>199</v>
      </c>
      <c r="B67" s="157" t="s">
        <v>286</v>
      </c>
      <c r="C67" s="157" t="s">
        <v>287</v>
      </c>
      <c r="D67" s="157">
        <v>1</v>
      </c>
      <c r="E67" s="157" t="s">
        <v>30</v>
      </c>
      <c r="F67" s="158">
        <v>0.6</v>
      </c>
      <c r="G67" s="157">
        <v>43.144615999999999</v>
      </c>
      <c r="H67" s="157">
        <v>-70.626508000000001</v>
      </c>
      <c r="I67" s="157">
        <v>43.152332999999999</v>
      </c>
      <c r="J67" s="157">
        <v>-70.621184999999997</v>
      </c>
    </row>
    <row r="68" spans="1:10" ht="12.75" customHeight="1" x14ac:dyDescent="0.2">
      <c r="A68" s="157" t="s">
        <v>199</v>
      </c>
      <c r="B68" s="157" t="s">
        <v>236</v>
      </c>
      <c r="C68" s="157" t="s">
        <v>237</v>
      </c>
      <c r="D68" s="157">
        <v>1</v>
      </c>
      <c r="E68" s="157" t="s">
        <v>30</v>
      </c>
      <c r="F68" s="158">
        <v>0.72</v>
      </c>
      <c r="G68" s="157">
        <v>43.249360000000003</v>
      </c>
      <c r="H68" s="157">
        <v>-70.593874</v>
      </c>
      <c r="I68" s="157">
        <v>43.259770000000003</v>
      </c>
      <c r="J68" s="157">
        <v>-70.588767000000004</v>
      </c>
    </row>
    <row r="69" spans="1:10" ht="12.75" customHeight="1" x14ac:dyDescent="0.2">
      <c r="A69" s="157" t="s">
        <v>199</v>
      </c>
      <c r="B69" s="157" t="s">
        <v>238</v>
      </c>
      <c r="C69" s="157" t="s">
        <v>239</v>
      </c>
      <c r="D69" s="157">
        <v>1</v>
      </c>
      <c r="E69" s="157" t="s">
        <v>30</v>
      </c>
      <c r="F69" s="158">
        <v>1.27</v>
      </c>
      <c r="G69" s="157">
        <v>43.435656000000002</v>
      </c>
      <c r="H69" s="157">
        <v>-70.367615999999998</v>
      </c>
      <c r="I69" s="157">
        <v>43.440536999999999</v>
      </c>
      <c r="J69" s="157">
        <v>-70.353838999999994</v>
      </c>
    </row>
    <row r="70" spans="1:10" ht="12.75" customHeight="1" x14ac:dyDescent="0.2">
      <c r="A70" s="157" t="s">
        <v>199</v>
      </c>
      <c r="B70" s="157" t="s">
        <v>240</v>
      </c>
      <c r="C70" s="157" t="s">
        <v>241</v>
      </c>
      <c r="D70" s="157">
        <v>1</v>
      </c>
      <c r="E70" s="157" t="s">
        <v>30</v>
      </c>
      <c r="F70" s="158">
        <v>0.41</v>
      </c>
      <c r="G70" s="157">
        <v>43.344617</v>
      </c>
      <c r="H70" s="157">
        <v>-70.494386000000006</v>
      </c>
      <c r="I70" s="157">
        <v>43.344396000000003</v>
      </c>
      <c r="J70" s="157">
        <v>-70.486816000000005</v>
      </c>
    </row>
    <row r="71" spans="1:10" ht="12.75" customHeight="1" x14ac:dyDescent="0.2">
      <c r="A71" s="157" t="s">
        <v>199</v>
      </c>
      <c r="B71" s="157" t="s">
        <v>242</v>
      </c>
      <c r="C71" s="157" t="s">
        <v>243</v>
      </c>
      <c r="D71" s="157">
        <v>1</v>
      </c>
      <c r="E71" s="157" t="s">
        <v>30</v>
      </c>
      <c r="F71" s="158">
        <v>0.23</v>
      </c>
      <c r="G71" s="157">
        <v>43.264577000000003</v>
      </c>
      <c r="H71" s="157">
        <v>-70.587193999999997</v>
      </c>
      <c r="I71" s="157">
        <v>43.267373999999997</v>
      </c>
      <c r="J71" s="157">
        <v>-70.585890000000006</v>
      </c>
    </row>
    <row r="72" spans="1:10" ht="12.75" customHeight="1" x14ac:dyDescent="0.2">
      <c r="A72" s="157" t="s">
        <v>199</v>
      </c>
      <c r="B72" s="157" t="s">
        <v>244</v>
      </c>
      <c r="C72" s="157" t="s">
        <v>245</v>
      </c>
      <c r="D72" s="157">
        <v>1</v>
      </c>
      <c r="E72" s="157" t="s">
        <v>30</v>
      </c>
      <c r="F72" s="158">
        <v>0.1</v>
      </c>
      <c r="G72" s="157">
        <v>43.343586000000002</v>
      </c>
      <c r="H72" s="157">
        <v>-70.499842000000001</v>
      </c>
      <c r="I72" s="157">
        <v>43.343933</v>
      </c>
      <c r="J72" s="157">
        <v>-70.497766999999996</v>
      </c>
    </row>
    <row r="73" spans="1:10" ht="12.75" customHeight="1" x14ac:dyDescent="0.2">
      <c r="A73" s="157" t="s">
        <v>199</v>
      </c>
      <c r="B73" s="157" t="s">
        <v>246</v>
      </c>
      <c r="C73" s="157" t="s">
        <v>247</v>
      </c>
      <c r="D73" s="157">
        <v>1</v>
      </c>
      <c r="E73" s="157" t="s">
        <v>30</v>
      </c>
      <c r="F73" s="158">
        <v>1.1200000000000001</v>
      </c>
      <c r="G73" s="157">
        <v>43.507032000000002</v>
      </c>
      <c r="H73" s="157">
        <v>-70.378623000000005</v>
      </c>
      <c r="I73" s="157">
        <v>43.521130999999997</v>
      </c>
      <c r="J73" s="157">
        <v>-70.367560999999995</v>
      </c>
    </row>
    <row r="74" spans="1:10" ht="12.75" customHeight="1" x14ac:dyDescent="0.2">
      <c r="A74" s="157" t="s">
        <v>199</v>
      </c>
      <c r="B74" s="157" t="s">
        <v>248</v>
      </c>
      <c r="C74" s="157" t="s">
        <v>249</v>
      </c>
      <c r="D74" s="157">
        <v>1</v>
      </c>
      <c r="E74" s="157" t="s">
        <v>30</v>
      </c>
      <c r="F74" s="158">
        <v>0.84</v>
      </c>
      <c r="G74" s="157">
        <v>43.521130999999997</v>
      </c>
      <c r="H74" s="157">
        <v>-70.367560999999995</v>
      </c>
      <c r="I74" s="157">
        <v>43.531283999999999</v>
      </c>
      <c r="J74" s="157">
        <v>-70.358186000000003</v>
      </c>
    </row>
    <row r="75" spans="1:10" ht="12.75" customHeight="1" x14ac:dyDescent="0.2">
      <c r="A75" s="157" t="s">
        <v>199</v>
      </c>
      <c r="B75" s="157" t="s">
        <v>250</v>
      </c>
      <c r="C75" s="157" t="s">
        <v>251</v>
      </c>
      <c r="D75" s="157">
        <v>1</v>
      </c>
      <c r="E75" s="157" t="s">
        <v>30</v>
      </c>
      <c r="F75" s="158">
        <v>0.76</v>
      </c>
      <c r="G75" s="157">
        <v>43.497067999999999</v>
      </c>
      <c r="H75" s="157">
        <v>-70.384456999999998</v>
      </c>
      <c r="I75" s="157">
        <v>43.507032000000002</v>
      </c>
      <c r="J75" s="157">
        <v>-70.378623000000005</v>
      </c>
    </row>
    <row r="76" spans="1:10" ht="12.75" customHeight="1" x14ac:dyDescent="0.2">
      <c r="A76" s="157" t="s">
        <v>199</v>
      </c>
      <c r="B76" s="157" t="s">
        <v>288</v>
      </c>
      <c r="C76" s="157" t="s">
        <v>289</v>
      </c>
      <c r="D76" s="157">
        <v>3</v>
      </c>
      <c r="E76" s="157" t="s">
        <v>31</v>
      </c>
      <c r="F76" s="158">
        <v>0.74</v>
      </c>
      <c r="G76" s="157">
        <v>43.340260999999998</v>
      </c>
      <c r="H76" s="157">
        <v>-70.527384999999995</v>
      </c>
      <c r="I76" s="157">
        <v>43.345779999999998</v>
      </c>
      <c r="J76" s="157">
        <v>-70.515463999999994</v>
      </c>
    </row>
    <row r="77" spans="1:10" ht="12.75" customHeight="1" x14ac:dyDescent="0.2">
      <c r="A77" s="157" t="s">
        <v>199</v>
      </c>
      <c r="B77" s="157" t="s">
        <v>252</v>
      </c>
      <c r="C77" s="157" t="s">
        <v>253</v>
      </c>
      <c r="D77" s="157">
        <v>1</v>
      </c>
      <c r="E77" s="157" t="s">
        <v>30</v>
      </c>
      <c r="F77" s="158">
        <v>0.15</v>
      </c>
      <c r="G77" s="157">
        <v>43.248035999999999</v>
      </c>
      <c r="H77" s="157">
        <v>-70.595568</v>
      </c>
      <c r="I77" s="157">
        <v>43.249965000000003</v>
      </c>
      <c r="J77" s="157">
        <v>-70.594960999999998</v>
      </c>
    </row>
    <row r="78" spans="1:10" ht="12.75" customHeight="1" x14ac:dyDescent="0.2">
      <c r="A78" s="157" t="s">
        <v>199</v>
      </c>
      <c r="B78" s="157" t="s">
        <v>254</v>
      </c>
      <c r="C78" s="157" t="s">
        <v>255</v>
      </c>
      <c r="D78" s="157">
        <v>1</v>
      </c>
      <c r="E78" s="157" t="s">
        <v>30</v>
      </c>
      <c r="F78" s="158">
        <v>0.27</v>
      </c>
      <c r="G78" s="157">
        <v>43.086326</v>
      </c>
      <c r="H78" s="157">
        <v>-70.660709999999995</v>
      </c>
      <c r="I78" s="157">
        <v>43.089849999999998</v>
      </c>
      <c r="J78" s="157">
        <v>-70.662402</v>
      </c>
    </row>
    <row r="79" spans="1:10" ht="12.75" customHeight="1" x14ac:dyDescent="0.2">
      <c r="A79" s="157" t="s">
        <v>199</v>
      </c>
      <c r="B79" s="157" t="s">
        <v>256</v>
      </c>
      <c r="C79" s="157" t="s">
        <v>257</v>
      </c>
      <c r="D79" s="157">
        <v>1</v>
      </c>
      <c r="E79" s="157" t="s">
        <v>30</v>
      </c>
      <c r="F79" s="158">
        <v>0.26</v>
      </c>
      <c r="G79" s="157">
        <v>43.173358999999998</v>
      </c>
      <c r="H79" s="157">
        <v>-70.605200999999994</v>
      </c>
      <c r="I79" s="157">
        <v>43.176105</v>
      </c>
      <c r="J79" s="157">
        <v>-70.608129000000005</v>
      </c>
    </row>
    <row r="80" spans="1:10" ht="12.75" customHeight="1" x14ac:dyDescent="0.2">
      <c r="A80" s="157" t="s">
        <v>199</v>
      </c>
      <c r="B80" s="157" t="s">
        <v>258</v>
      </c>
      <c r="C80" s="157" t="s">
        <v>259</v>
      </c>
      <c r="D80" s="157">
        <v>1</v>
      </c>
      <c r="E80" s="157" t="s">
        <v>30</v>
      </c>
      <c r="F80" s="158">
        <v>1.18</v>
      </c>
      <c r="G80" s="157">
        <v>43.302075000000002</v>
      </c>
      <c r="H80" s="157">
        <v>-70.565231999999995</v>
      </c>
      <c r="I80" s="157">
        <v>43.317382000000002</v>
      </c>
      <c r="J80" s="157">
        <v>-70.555940000000007</v>
      </c>
    </row>
    <row r="81" spans="1:10" ht="12.75" customHeight="1" x14ac:dyDescent="0.2">
      <c r="A81" s="157" t="s">
        <v>199</v>
      </c>
      <c r="B81" s="157" t="s">
        <v>260</v>
      </c>
      <c r="C81" s="157" t="s">
        <v>261</v>
      </c>
      <c r="D81" s="157">
        <v>1</v>
      </c>
      <c r="E81" s="157" t="s">
        <v>30</v>
      </c>
      <c r="F81" s="158">
        <v>0.25</v>
      </c>
      <c r="G81" s="157">
        <v>43.319746000000002</v>
      </c>
      <c r="H81" s="157">
        <v>-70.559417999999994</v>
      </c>
      <c r="I81" s="157">
        <v>43.320540999999999</v>
      </c>
      <c r="J81" s="157">
        <v>-70.559757000000005</v>
      </c>
    </row>
    <row r="82" spans="1:10" ht="12.75" customHeight="1" x14ac:dyDescent="0.2">
      <c r="A82" s="159" t="s">
        <v>199</v>
      </c>
      <c r="B82" s="159" t="s">
        <v>262</v>
      </c>
      <c r="C82" s="159" t="s">
        <v>263</v>
      </c>
      <c r="D82" s="159">
        <v>1</v>
      </c>
      <c r="E82" s="159" t="s">
        <v>30</v>
      </c>
      <c r="F82" s="160">
        <v>0.32</v>
      </c>
      <c r="G82" s="159">
        <v>43.131284999999998</v>
      </c>
      <c r="H82" s="159">
        <v>-70.638733000000002</v>
      </c>
      <c r="I82" s="159">
        <v>43.133240000000001</v>
      </c>
      <c r="J82" s="159">
        <v>-70.634463999999994</v>
      </c>
    </row>
    <row r="83" spans="1:10" ht="12.75" customHeight="1" x14ac:dyDescent="0.2">
      <c r="A83" s="33"/>
      <c r="B83" s="34">
        <f>COUNTA(B44:B82)</f>
        <v>39</v>
      </c>
      <c r="C83" s="33"/>
      <c r="D83" s="33"/>
      <c r="E83" s="76"/>
      <c r="F83" s="128">
        <f>SUM(F44:F82)</f>
        <v>22.282</v>
      </c>
      <c r="G83" s="33"/>
      <c r="H83" s="33"/>
      <c r="I83" s="33"/>
      <c r="J83" s="33"/>
    </row>
    <row r="84" spans="1:10" ht="12.75" customHeight="1" x14ac:dyDescent="0.2">
      <c r="A84" s="33"/>
      <c r="B84" s="33"/>
      <c r="C84" s="33"/>
      <c r="D84" s="33"/>
      <c r="E84" s="55"/>
      <c r="G84" s="33"/>
      <c r="H84" s="33"/>
      <c r="I84" s="33"/>
      <c r="J84" s="33"/>
    </row>
    <row r="85" spans="1:10" ht="12.75" customHeight="1" x14ac:dyDescent="0.2">
      <c r="A85" s="33"/>
      <c r="B85" s="34"/>
      <c r="C85" s="33"/>
      <c r="D85" s="33"/>
      <c r="E85" s="76"/>
      <c r="F85" s="128"/>
      <c r="G85" s="33"/>
      <c r="H85" s="33"/>
      <c r="I85" s="33"/>
      <c r="J85" s="33"/>
    </row>
    <row r="86" spans="1:10" ht="12.75" customHeight="1" x14ac:dyDescent="0.2">
      <c r="A86" s="33"/>
      <c r="C86" s="101" t="s">
        <v>99</v>
      </c>
      <c r="D86" s="102"/>
      <c r="E86" s="103"/>
      <c r="G86" s="33"/>
      <c r="H86" s="33"/>
      <c r="I86" s="33"/>
      <c r="J86" s="33"/>
    </row>
    <row r="87" spans="1:10" s="2" customFormat="1" ht="12.75" customHeight="1" x14ac:dyDescent="0.15">
      <c r="C87" s="97" t="s">
        <v>97</v>
      </c>
      <c r="D87" s="98">
        <f>SUM(B11+B19+B25+B28+B37+B42+B83)</f>
        <v>69</v>
      </c>
      <c r="E87" s="103"/>
      <c r="F87" s="143"/>
      <c r="G87" s="54"/>
      <c r="H87" s="54"/>
      <c r="I87" s="54"/>
      <c r="J87" s="54"/>
    </row>
    <row r="88" spans="1:10" ht="12.75" customHeight="1" x14ac:dyDescent="0.2">
      <c r="A88" s="47"/>
      <c r="B88" s="47"/>
      <c r="C88" s="97" t="s">
        <v>98</v>
      </c>
      <c r="D88" s="145">
        <f>SUM(F11+F19+F25+F28+F37+F42+F83)</f>
        <v>30.842300000000002</v>
      </c>
      <c r="E88" s="100" t="s">
        <v>264</v>
      </c>
      <c r="F88" s="144"/>
      <c r="G88" s="46"/>
      <c r="H88" s="46"/>
      <c r="I88" s="46"/>
      <c r="J88" s="46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Maine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03"/>
  <sheetViews>
    <sheetView workbookViewId="0"/>
  </sheetViews>
  <sheetFormatPr defaultRowHeight="12.75" x14ac:dyDescent="0.2"/>
  <cols>
    <col min="1" max="1" width="11.5703125" style="5" customWidth="1"/>
    <col min="2" max="2" width="7.7109375" style="5" customWidth="1"/>
    <col min="3" max="3" width="41" style="5" customWidth="1"/>
    <col min="4" max="4" width="7.7109375" style="5" customWidth="1"/>
    <col min="5" max="5" width="9.140625" style="5" customWidth="1"/>
    <col min="6" max="8" width="9.28515625" style="5" customWidth="1"/>
    <col min="9" max="9" width="9.140625" style="24"/>
    <col min="10" max="16384" width="9.140625" style="5"/>
  </cols>
  <sheetData>
    <row r="1" spans="1:9" s="2" customFormat="1" ht="53.25" customHeight="1" x14ac:dyDescent="0.15">
      <c r="A1" s="25" t="s">
        <v>12</v>
      </c>
      <c r="B1" s="25" t="s">
        <v>13</v>
      </c>
      <c r="C1" s="25" t="s">
        <v>67</v>
      </c>
      <c r="D1" s="3" t="s">
        <v>70</v>
      </c>
      <c r="E1" s="3" t="s">
        <v>290</v>
      </c>
      <c r="F1" s="3" t="s">
        <v>291</v>
      </c>
      <c r="G1" s="3" t="s">
        <v>292</v>
      </c>
      <c r="H1" s="3" t="s">
        <v>293</v>
      </c>
      <c r="I1" s="77" t="s">
        <v>265</v>
      </c>
    </row>
    <row r="2" spans="1:9" ht="12.75" customHeight="1" x14ac:dyDescent="0.2">
      <c r="A2" s="71" t="s">
        <v>143</v>
      </c>
      <c r="B2" s="71" t="s">
        <v>144</v>
      </c>
      <c r="C2" s="71" t="s">
        <v>145</v>
      </c>
      <c r="D2" s="157">
        <v>1</v>
      </c>
      <c r="E2" s="157" t="s">
        <v>29</v>
      </c>
      <c r="F2" s="71">
        <v>95</v>
      </c>
      <c r="G2" s="71">
        <v>1</v>
      </c>
      <c r="H2" s="71">
        <v>0</v>
      </c>
      <c r="I2" s="158">
        <v>0.38</v>
      </c>
    </row>
    <row r="3" spans="1:9" ht="12.75" customHeight="1" x14ac:dyDescent="0.2">
      <c r="A3" s="71" t="s">
        <v>143</v>
      </c>
      <c r="B3" s="71" t="s">
        <v>146</v>
      </c>
      <c r="C3" s="71" t="s">
        <v>147</v>
      </c>
      <c r="D3" s="157">
        <v>1</v>
      </c>
      <c r="E3" s="157" t="s">
        <v>29</v>
      </c>
      <c r="F3" s="71">
        <v>95</v>
      </c>
      <c r="G3" s="71">
        <v>3</v>
      </c>
      <c r="H3" s="71">
        <v>0</v>
      </c>
      <c r="I3" s="158">
        <v>0.22</v>
      </c>
    </row>
    <row r="4" spans="1:9" ht="12.75" customHeight="1" x14ac:dyDescent="0.2">
      <c r="A4" s="71" t="s">
        <v>143</v>
      </c>
      <c r="B4" s="71" t="s">
        <v>148</v>
      </c>
      <c r="C4" s="71" t="s">
        <v>149</v>
      </c>
      <c r="D4" s="157">
        <v>1</v>
      </c>
      <c r="E4" s="157" t="s">
        <v>29</v>
      </c>
      <c r="F4" s="71">
        <v>95</v>
      </c>
      <c r="G4" s="71">
        <v>1</v>
      </c>
      <c r="H4" s="71">
        <v>0</v>
      </c>
      <c r="I4" s="158">
        <v>0.6</v>
      </c>
    </row>
    <row r="5" spans="1:9" ht="12.75" customHeight="1" x14ac:dyDescent="0.2">
      <c r="A5" s="71" t="s">
        <v>143</v>
      </c>
      <c r="B5" s="71" t="s">
        <v>150</v>
      </c>
      <c r="C5" s="71" t="s">
        <v>151</v>
      </c>
      <c r="D5" s="157">
        <v>1</v>
      </c>
      <c r="E5" s="157" t="s">
        <v>29</v>
      </c>
      <c r="F5" s="71">
        <v>95</v>
      </c>
      <c r="G5" s="71">
        <v>1</v>
      </c>
      <c r="H5" s="71">
        <v>0</v>
      </c>
      <c r="I5" s="158">
        <v>0.56000000000000005</v>
      </c>
    </row>
    <row r="6" spans="1:9" ht="12.75" customHeight="1" x14ac:dyDescent="0.2">
      <c r="A6" s="71" t="s">
        <v>143</v>
      </c>
      <c r="B6" s="71" t="s">
        <v>152</v>
      </c>
      <c r="C6" s="71" t="s">
        <v>153</v>
      </c>
      <c r="D6" s="157">
        <v>1</v>
      </c>
      <c r="E6" s="157" t="s">
        <v>29</v>
      </c>
      <c r="F6" s="71">
        <v>95</v>
      </c>
      <c r="G6" s="71">
        <v>1</v>
      </c>
      <c r="H6" s="71">
        <v>0</v>
      </c>
      <c r="I6" s="158">
        <v>0.56000000000000005</v>
      </c>
    </row>
    <row r="7" spans="1:9" ht="12.75" customHeight="1" x14ac:dyDescent="0.2">
      <c r="A7" s="71" t="s">
        <v>143</v>
      </c>
      <c r="B7" s="71" t="s">
        <v>154</v>
      </c>
      <c r="C7" s="71" t="s">
        <v>155</v>
      </c>
      <c r="D7" s="157">
        <v>1</v>
      </c>
      <c r="E7" s="157" t="s">
        <v>29</v>
      </c>
      <c r="F7" s="71">
        <v>95</v>
      </c>
      <c r="G7" s="71">
        <v>1</v>
      </c>
      <c r="H7" s="71">
        <v>0</v>
      </c>
      <c r="I7" s="158">
        <v>1.35</v>
      </c>
    </row>
    <row r="8" spans="1:9" ht="12.75" customHeight="1" x14ac:dyDescent="0.2">
      <c r="A8" s="71" t="s">
        <v>143</v>
      </c>
      <c r="B8" s="71" t="s">
        <v>156</v>
      </c>
      <c r="C8" s="71" t="s">
        <v>157</v>
      </c>
      <c r="D8" s="157">
        <v>1</v>
      </c>
      <c r="E8" s="157" t="s">
        <v>29</v>
      </c>
      <c r="F8" s="71">
        <v>95</v>
      </c>
      <c r="G8" s="71">
        <v>1</v>
      </c>
      <c r="H8" s="71">
        <v>0</v>
      </c>
      <c r="I8" s="158">
        <v>0.32</v>
      </c>
    </row>
    <row r="9" spans="1:9" ht="12.75" customHeight="1" x14ac:dyDescent="0.2">
      <c r="A9" s="71" t="s">
        <v>143</v>
      </c>
      <c r="B9" s="71" t="s">
        <v>158</v>
      </c>
      <c r="C9" s="71" t="s">
        <v>159</v>
      </c>
      <c r="D9" s="157">
        <v>3</v>
      </c>
      <c r="E9" s="157" t="s">
        <v>36</v>
      </c>
      <c r="F9" s="71">
        <v>0</v>
      </c>
      <c r="G9" s="71">
        <v>0</v>
      </c>
      <c r="H9" s="71">
        <v>0</v>
      </c>
      <c r="I9" s="158">
        <v>0.34</v>
      </c>
    </row>
    <row r="10" spans="1:9" ht="12.75" customHeight="1" x14ac:dyDescent="0.2">
      <c r="A10" s="72" t="s">
        <v>143</v>
      </c>
      <c r="B10" s="72" t="s">
        <v>160</v>
      </c>
      <c r="C10" s="72" t="s">
        <v>161</v>
      </c>
      <c r="D10" s="159">
        <v>2</v>
      </c>
      <c r="E10" s="159" t="s">
        <v>29</v>
      </c>
      <c r="F10" s="72">
        <v>95</v>
      </c>
      <c r="G10" s="72">
        <v>0.5</v>
      </c>
      <c r="H10" s="72">
        <v>0</v>
      </c>
      <c r="I10" s="160">
        <v>0.1</v>
      </c>
    </row>
    <row r="11" spans="1:9" ht="12.75" customHeight="1" x14ac:dyDescent="0.2">
      <c r="A11" s="32"/>
      <c r="B11" s="60">
        <f>COUNTA(B2:B10)</f>
        <v>9</v>
      </c>
      <c r="C11" s="20"/>
      <c r="D11" s="33"/>
      <c r="E11" s="34">
        <f>COUNTIF(E2:E10,"Yes")</f>
        <v>8</v>
      </c>
      <c r="F11" s="20"/>
      <c r="G11" s="20"/>
      <c r="H11" s="29"/>
      <c r="I11" s="128">
        <f>SUM(I2:I10)</f>
        <v>4.43</v>
      </c>
    </row>
    <row r="12" spans="1:9" ht="9.75" customHeight="1" x14ac:dyDescent="0.2">
      <c r="A12" s="32"/>
      <c r="B12" s="55"/>
      <c r="C12" s="32"/>
      <c r="D12" s="33"/>
      <c r="E12" s="33"/>
      <c r="F12" s="32"/>
      <c r="G12" s="32"/>
      <c r="H12" s="32"/>
      <c r="I12" s="142"/>
    </row>
    <row r="13" spans="1:9" ht="12.75" customHeight="1" x14ac:dyDescent="0.2">
      <c r="A13" s="71" t="s">
        <v>162</v>
      </c>
      <c r="B13" s="71" t="s">
        <v>267</v>
      </c>
      <c r="C13" s="71" t="s">
        <v>268</v>
      </c>
      <c r="D13" s="157">
        <v>3</v>
      </c>
      <c r="E13" s="157" t="s">
        <v>36</v>
      </c>
      <c r="F13" s="71">
        <v>0</v>
      </c>
      <c r="G13" s="71">
        <v>0</v>
      </c>
      <c r="H13" s="71">
        <v>0</v>
      </c>
      <c r="I13" s="158">
        <v>0.11</v>
      </c>
    </row>
    <row r="14" spans="1:9" ht="12.75" customHeight="1" x14ac:dyDescent="0.2">
      <c r="A14" s="71" t="s">
        <v>162</v>
      </c>
      <c r="B14" s="71" t="s">
        <v>163</v>
      </c>
      <c r="C14" s="71" t="s">
        <v>164</v>
      </c>
      <c r="D14" s="157">
        <v>1</v>
      </c>
      <c r="E14" s="157" t="s">
        <v>29</v>
      </c>
      <c r="F14" s="71">
        <v>95</v>
      </c>
      <c r="G14" s="71">
        <v>1</v>
      </c>
      <c r="H14" s="71">
        <v>0</v>
      </c>
      <c r="I14" s="158">
        <v>0.04</v>
      </c>
    </row>
    <row r="15" spans="1:9" ht="12.75" customHeight="1" x14ac:dyDescent="0.2">
      <c r="A15" s="71" t="s">
        <v>162</v>
      </c>
      <c r="B15" s="71" t="s">
        <v>165</v>
      </c>
      <c r="C15" s="71" t="s">
        <v>166</v>
      </c>
      <c r="D15" s="157">
        <v>1</v>
      </c>
      <c r="E15" s="157" t="s">
        <v>29</v>
      </c>
      <c r="F15" s="71">
        <v>95</v>
      </c>
      <c r="G15" s="71">
        <v>1</v>
      </c>
      <c r="H15" s="71">
        <v>0</v>
      </c>
      <c r="I15" s="158">
        <v>4.2999999999999997E-2</v>
      </c>
    </row>
    <row r="16" spans="1:9" ht="12.75" customHeight="1" x14ac:dyDescent="0.2">
      <c r="A16" s="71" t="s">
        <v>162</v>
      </c>
      <c r="B16" s="71" t="s">
        <v>167</v>
      </c>
      <c r="C16" s="71" t="s">
        <v>168</v>
      </c>
      <c r="D16" s="157">
        <v>1</v>
      </c>
      <c r="E16" s="157" t="s">
        <v>29</v>
      </c>
      <c r="F16" s="71">
        <v>95</v>
      </c>
      <c r="G16" s="71">
        <v>1</v>
      </c>
      <c r="H16" s="71">
        <v>0</v>
      </c>
      <c r="I16" s="158">
        <v>0.2</v>
      </c>
    </row>
    <row r="17" spans="1:9" ht="12.75" customHeight="1" x14ac:dyDescent="0.2">
      <c r="A17" s="71" t="s">
        <v>162</v>
      </c>
      <c r="B17" s="71" t="s">
        <v>169</v>
      </c>
      <c r="C17" s="71" t="s">
        <v>170</v>
      </c>
      <c r="D17" s="157">
        <v>1</v>
      </c>
      <c r="E17" s="157" t="s">
        <v>29</v>
      </c>
      <c r="F17" s="71">
        <v>95</v>
      </c>
      <c r="G17" s="71">
        <v>1</v>
      </c>
      <c r="H17" s="71">
        <v>0</v>
      </c>
      <c r="I17" s="158">
        <v>0.22</v>
      </c>
    </row>
    <row r="18" spans="1:9" ht="12.75" customHeight="1" x14ac:dyDescent="0.2">
      <c r="A18" s="72" t="s">
        <v>162</v>
      </c>
      <c r="B18" s="72" t="s">
        <v>171</v>
      </c>
      <c r="C18" s="72" t="s">
        <v>172</v>
      </c>
      <c r="D18" s="159">
        <v>1</v>
      </c>
      <c r="E18" s="159" t="s">
        <v>29</v>
      </c>
      <c r="F18" s="72">
        <v>95</v>
      </c>
      <c r="G18" s="72">
        <v>1</v>
      </c>
      <c r="H18" s="72">
        <v>0</v>
      </c>
      <c r="I18" s="160">
        <v>2.8000000000000001E-2</v>
      </c>
    </row>
    <row r="19" spans="1:9" ht="12.75" customHeight="1" x14ac:dyDescent="0.2">
      <c r="A19" s="30"/>
      <c r="B19" s="20">
        <f>COUNTA(G13:G18)</f>
        <v>6</v>
      </c>
      <c r="C19" s="20"/>
      <c r="D19" s="46"/>
      <c r="E19" s="34">
        <f>COUNTIF(E13:E18,"Yes")</f>
        <v>5</v>
      </c>
      <c r="F19" s="32"/>
      <c r="G19" s="20"/>
      <c r="H19" s="29"/>
      <c r="I19" s="128">
        <f>SUM(I13:I18)</f>
        <v>0.64100000000000001</v>
      </c>
    </row>
    <row r="20" spans="1:9" ht="9.75" customHeight="1" x14ac:dyDescent="0.2">
      <c r="A20" s="32"/>
      <c r="B20" s="60"/>
      <c r="C20" s="32"/>
      <c r="D20" s="46"/>
      <c r="E20" s="46"/>
      <c r="F20" s="32"/>
      <c r="G20" s="32"/>
      <c r="H20" s="32"/>
      <c r="I20" s="142"/>
    </row>
    <row r="21" spans="1:9" ht="12.75" customHeight="1" x14ac:dyDescent="0.2">
      <c r="A21" s="71" t="s">
        <v>173</v>
      </c>
      <c r="B21" s="71" t="s">
        <v>269</v>
      </c>
      <c r="C21" s="71" t="s">
        <v>270</v>
      </c>
      <c r="D21" s="157">
        <v>3</v>
      </c>
      <c r="E21" s="157" t="s">
        <v>36</v>
      </c>
      <c r="F21" s="71">
        <v>0</v>
      </c>
      <c r="G21" s="71">
        <v>0</v>
      </c>
      <c r="H21" s="71">
        <v>0</v>
      </c>
      <c r="I21" s="158">
        <v>0.13</v>
      </c>
    </row>
    <row r="22" spans="1:9" ht="12.75" customHeight="1" x14ac:dyDescent="0.2">
      <c r="A22" s="71" t="s">
        <v>173</v>
      </c>
      <c r="B22" s="71" t="s">
        <v>174</v>
      </c>
      <c r="C22" s="71" t="s">
        <v>175</v>
      </c>
      <c r="D22" s="157">
        <v>1</v>
      </c>
      <c r="E22" s="157" t="s">
        <v>29</v>
      </c>
      <c r="F22" s="71">
        <v>95</v>
      </c>
      <c r="G22" s="71">
        <v>1</v>
      </c>
      <c r="H22" s="71">
        <v>0</v>
      </c>
      <c r="I22" s="158">
        <v>4.9299999999999997E-2</v>
      </c>
    </row>
    <row r="23" spans="1:9" ht="12.75" customHeight="1" x14ac:dyDescent="0.2">
      <c r="A23" s="71" t="s">
        <v>173</v>
      </c>
      <c r="B23" s="71" t="s">
        <v>176</v>
      </c>
      <c r="C23" s="71" t="s">
        <v>177</v>
      </c>
      <c r="D23" s="157">
        <v>1</v>
      </c>
      <c r="E23" s="157" t="s">
        <v>29</v>
      </c>
      <c r="F23" s="71">
        <v>95</v>
      </c>
      <c r="G23" s="71">
        <v>1</v>
      </c>
      <c r="H23" s="71">
        <v>0</v>
      </c>
      <c r="I23" s="158">
        <v>0.23</v>
      </c>
    </row>
    <row r="24" spans="1:9" ht="12.75" customHeight="1" x14ac:dyDescent="0.2">
      <c r="A24" s="72" t="s">
        <v>173</v>
      </c>
      <c r="B24" s="72" t="s">
        <v>178</v>
      </c>
      <c r="C24" s="72" t="s">
        <v>179</v>
      </c>
      <c r="D24" s="159">
        <v>1</v>
      </c>
      <c r="E24" s="159" t="s">
        <v>29</v>
      </c>
      <c r="F24" s="72">
        <v>95</v>
      </c>
      <c r="G24" s="72">
        <v>1</v>
      </c>
      <c r="H24" s="72">
        <v>0</v>
      </c>
      <c r="I24" s="160">
        <v>0.12</v>
      </c>
    </row>
    <row r="25" spans="1:9" x14ac:dyDescent="0.2">
      <c r="A25" s="30"/>
      <c r="B25" s="20">
        <f>COUNTA(B21:B24)</f>
        <v>4</v>
      </c>
      <c r="C25" s="20"/>
      <c r="D25" s="33"/>
      <c r="E25" s="34">
        <f>COUNTIF(E21:E24,"Yes")</f>
        <v>3</v>
      </c>
      <c r="F25" s="32"/>
      <c r="G25" s="20"/>
      <c r="H25" s="29"/>
      <c r="I25" s="128">
        <f>SUM(I21:I24)</f>
        <v>0.52929999999999999</v>
      </c>
    </row>
    <row r="26" spans="1:9" ht="9.75" customHeight="1" x14ac:dyDescent="0.2">
      <c r="A26" s="30"/>
      <c r="B26" s="20"/>
      <c r="C26" s="20"/>
      <c r="D26" s="33"/>
      <c r="E26" s="33"/>
      <c r="F26" s="32"/>
      <c r="G26" s="20"/>
      <c r="H26" s="29"/>
      <c r="I26" s="128"/>
    </row>
    <row r="27" spans="1:9" ht="12.75" customHeight="1" x14ac:dyDescent="0.2">
      <c r="A27" s="72" t="s">
        <v>180</v>
      </c>
      <c r="B27" s="72" t="s">
        <v>181</v>
      </c>
      <c r="C27" s="72" t="s">
        <v>182</v>
      </c>
      <c r="D27" s="159">
        <v>2</v>
      </c>
      <c r="E27" s="159" t="s">
        <v>29</v>
      </c>
      <c r="F27" s="72">
        <v>95</v>
      </c>
      <c r="G27" s="72">
        <v>0.5</v>
      </c>
      <c r="H27" s="72">
        <v>0</v>
      </c>
      <c r="I27" s="160">
        <v>0.36</v>
      </c>
    </row>
    <row r="28" spans="1:9" x14ac:dyDescent="0.2">
      <c r="A28" s="30"/>
      <c r="B28" s="20">
        <f>COUNTA(B27:B27)</f>
        <v>1</v>
      </c>
      <c r="C28" s="20"/>
      <c r="D28" s="33"/>
      <c r="E28" s="34">
        <f>COUNTIF(E27:E27,"Yes")</f>
        <v>1</v>
      </c>
      <c r="F28" s="32"/>
      <c r="G28" s="20"/>
      <c r="H28" s="29"/>
      <c r="I28" s="128">
        <f>SUM(I27:I27)</f>
        <v>0.36</v>
      </c>
    </row>
    <row r="29" spans="1:9" x14ac:dyDescent="0.2">
      <c r="A29" s="30"/>
      <c r="B29" s="20"/>
      <c r="C29" s="20"/>
      <c r="D29" s="33"/>
      <c r="E29" s="33"/>
      <c r="F29" s="32"/>
      <c r="G29" s="20"/>
      <c r="H29" s="29"/>
      <c r="I29" s="128"/>
    </row>
    <row r="30" spans="1:9" ht="12.75" customHeight="1" x14ac:dyDescent="0.2">
      <c r="A30" s="71" t="s">
        <v>183</v>
      </c>
      <c r="B30" s="71" t="s">
        <v>271</v>
      </c>
      <c r="C30" s="71" t="s">
        <v>272</v>
      </c>
      <c r="D30" s="157">
        <v>3</v>
      </c>
      <c r="E30" s="157" t="s">
        <v>36</v>
      </c>
      <c r="F30" s="71">
        <v>0</v>
      </c>
      <c r="G30" s="71">
        <v>0</v>
      </c>
      <c r="H30" s="71">
        <v>0</v>
      </c>
      <c r="I30" s="158">
        <v>0.21</v>
      </c>
    </row>
    <row r="31" spans="1:9" ht="12.75" customHeight="1" x14ac:dyDescent="0.2">
      <c r="A31" s="71" t="s">
        <v>183</v>
      </c>
      <c r="B31" s="71" t="s">
        <v>184</v>
      </c>
      <c r="C31" s="71" t="s">
        <v>185</v>
      </c>
      <c r="D31" s="157">
        <v>2</v>
      </c>
      <c r="E31" s="157" t="s">
        <v>29</v>
      </c>
      <c r="F31" s="71">
        <v>95</v>
      </c>
      <c r="G31" s="71">
        <v>0.25</v>
      </c>
      <c r="H31" s="71">
        <v>0</v>
      </c>
      <c r="I31" s="158">
        <v>0.38</v>
      </c>
    </row>
    <row r="32" spans="1:9" ht="12.75" customHeight="1" x14ac:dyDescent="0.2">
      <c r="A32" s="71" t="s">
        <v>183</v>
      </c>
      <c r="B32" s="71" t="s">
        <v>186</v>
      </c>
      <c r="C32" s="71" t="s">
        <v>187</v>
      </c>
      <c r="D32" s="157">
        <v>1</v>
      </c>
      <c r="E32" s="157" t="s">
        <v>29</v>
      </c>
      <c r="F32" s="71">
        <v>95</v>
      </c>
      <c r="G32" s="71">
        <v>1</v>
      </c>
      <c r="H32" s="71">
        <v>0</v>
      </c>
      <c r="I32" s="158">
        <v>0.05</v>
      </c>
    </row>
    <row r="33" spans="1:9" ht="12.75" customHeight="1" x14ac:dyDescent="0.2">
      <c r="A33" s="71" t="s">
        <v>183</v>
      </c>
      <c r="B33" s="71" t="s">
        <v>188</v>
      </c>
      <c r="C33" s="71" t="s">
        <v>189</v>
      </c>
      <c r="D33" s="157">
        <v>1</v>
      </c>
      <c r="E33" s="157" t="s">
        <v>29</v>
      </c>
      <c r="F33" s="71">
        <v>95</v>
      </c>
      <c r="G33" s="71">
        <v>1</v>
      </c>
      <c r="H33" s="71">
        <v>0</v>
      </c>
      <c r="I33" s="158">
        <v>0.7</v>
      </c>
    </row>
    <row r="34" spans="1:9" ht="12.75" customHeight="1" x14ac:dyDescent="0.2">
      <c r="A34" s="71" t="s">
        <v>183</v>
      </c>
      <c r="B34" s="71" t="s">
        <v>190</v>
      </c>
      <c r="C34" s="71" t="s">
        <v>191</v>
      </c>
      <c r="D34" s="157">
        <v>1</v>
      </c>
      <c r="E34" s="157" t="s">
        <v>29</v>
      </c>
      <c r="F34" s="71">
        <v>95</v>
      </c>
      <c r="G34" s="71">
        <v>1</v>
      </c>
      <c r="H34" s="71">
        <v>0</v>
      </c>
      <c r="I34" s="158">
        <v>0.17</v>
      </c>
    </row>
    <row r="35" spans="1:9" ht="12.75" customHeight="1" x14ac:dyDescent="0.2">
      <c r="A35" s="71" t="s">
        <v>183</v>
      </c>
      <c r="B35" s="71" t="s">
        <v>192</v>
      </c>
      <c r="C35" s="71" t="s">
        <v>193</v>
      </c>
      <c r="D35" s="157">
        <v>1</v>
      </c>
      <c r="E35" s="157" t="s">
        <v>29</v>
      </c>
      <c r="F35" s="71">
        <v>95</v>
      </c>
      <c r="G35" s="71">
        <v>1</v>
      </c>
      <c r="H35" s="71">
        <v>0</v>
      </c>
      <c r="I35" s="158">
        <v>0.24</v>
      </c>
    </row>
    <row r="36" spans="1:9" ht="12.75" customHeight="1" x14ac:dyDescent="0.2">
      <c r="A36" s="72" t="s">
        <v>183</v>
      </c>
      <c r="B36" s="72" t="s">
        <v>194</v>
      </c>
      <c r="C36" s="72" t="s">
        <v>195</v>
      </c>
      <c r="D36" s="159">
        <v>1</v>
      </c>
      <c r="E36" s="159" t="s">
        <v>29</v>
      </c>
      <c r="F36" s="72">
        <v>95</v>
      </c>
      <c r="G36" s="72">
        <v>1</v>
      </c>
      <c r="H36" s="72">
        <v>0</v>
      </c>
      <c r="I36" s="160">
        <v>0.55000000000000004</v>
      </c>
    </row>
    <row r="37" spans="1:9" x14ac:dyDescent="0.2">
      <c r="A37" s="30"/>
      <c r="B37" s="20">
        <f>COUNTA(B30:B36)</f>
        <v>7</v>
      </c>
      <c r="C37" s="20"/>
      <c r="D37" s="33"/>
      <c r="E37" s="34">
        <f>COUNTIF(E30:E36,"Yes")</f>
        <v>6</v>
      </c>
      <c r="F37" s="32"/>
      <c r="G37" s="20"/>
      <c r="H37" s="29"/>
      <c r="I37" s="128">
        <f>SUM(I30:I36)</f>
        <v>2.2999999999999998</v>
      </c>
    </row>
    <row r="38" spans="1:9" ht="9.75" customHeight="1" x14ac:dyDescent="0.2">
      <c r="A38" s="30"/>
      <c r="B38" s="20"/>
      <c r="C38" s="20"/>
      <c r="D38" s="33"/>
      <c r="E38" s="33"/>
      <c r="F38" s="32"/>
      <c r="G38" s="20"/>
      <c r="H38" s="29"/>
      <c r="I38" s="128"/>
    </row>
    <row r="39" spans="1:9" x14ac:dyDescent="0.2">
      <c r="A39" s="32" t="s">
        <v>196</v>
      </c>
      <c r="B39" s="55" t="s">
        <v>310</v>
      </c>
      <c r="C39" s="32" t="s">
        <v>311</v>
      </c>
      <c r="D39" s="55">
        <v>3</v>
      </c>
      <c r="E39" s="55" t="s">
        <v>36</v>
      </c>
      <c r="F39" s="32">
        <v>0</v>
      </c>
      <c r="G39" s="32">
        <v>0</v>
      </c>
      <c r="H39" s="32">
        <v>0</v>
      </c>
      <c r="I39" s="172">
        <v>0.1</v>
      </c>
    </row>
    <row r="40" spans="1:9" x14ac:dyDescent="0.2">
      <c r="A40" s="71" t="s">
        <v>196</v>
      </c>
      <c r="B40" s="71" t="s">
        <v>197</v>
      </c>
      <c r="C40" s="71" t="s">
        <v>273</v>
      </c>
      <c r="D40" s="157">
        <v>1</v>
      </c>
      <c r="E40" s="157" t="s">
        <v>29</v>
      </c>
      <c r="F40" s="71">
        <v>95</v>
      </c>
      <c r="G40" s="71">
        <v>1</v>
      </c>
      <c r="H40" s="71">
        <v>0</v>
      </c>
      <c r="I40" s="158">
        <v>0.1</v>
      </c>
    </row>
    <row r="41" spans="1:9" ht="12.75" customHeight="1" x14ac:dyDescent="0.2">
      <c r="A41" s="72" t="s">
        <v>196</v>
      </c>
      <c r="B41" s="72" t="s">
        <v>274</v>
      </c>
      <c r="C41" s="72" t="s">
        <v>275</v>
      </c>
      <c r="D41" s="159">
        <v>3</v>
      </c>
      <c r="E41" s="159" t="s">
        <v>36</v>
      </c>
      <c r="F41" s="72">
        <v>0</v>
      </c>
      <c r="G41" s="72">
        <v>0</v>
      </c>
      <c r="H41" s="72">
        <v>0</v>
      </c>
      <c r="I41" s="160">
        <v>0.1</v>
      </c>
    </row>
    <row r="42" spans="1:9" x14ac:dyDescent="0.2">
      <c r="A42" s="30"/>
      <c r="B42" s="20">
        <f>COUNTA(B39:B41)</f>
        <v>3</v>
      </c>
      <c r="C42" s="20"/>
      <c r="D42" s="33"/>
      <c r="E42" s="34">
        <f>COUNTIF(E39:E41,"Yes")</f>
        <v>1</v>
      </c>
      <c r="F42" s="32"/>
      <c r="G42" s="20"/>
      <c r="H42" s="29"/>
      <c r="I42" s="128">
        <f>SUM(I39:I41)</f>
        <v>0.30000000000000004</v>
      </c>
    </row>
    <row r="43" spans="1:9" ht="9.75" customHeight="1" x14ac:dyDescent="0.2">
      <c r="A43" s="30"/>
      <c r="B43" s="20"/>
      <c r="C43" s="20"/>
      <c r="D43" s="33"/>
      <c r="E43" s="33"/>
      <c r="F43" s="32"/>
      <c r="G43" s="20"/>
      <c r="H43" s="29"/>
      <c r="I43" s="128"/>
    </row>
    <row r="44" spans="1:9" ht="12.75" customHeight="1" x14ac:dyDescent="0.2">
      <c r="A44" s="71" t="s">
        <v>199</v>
      </c>
      <c r="B44" s="71" t="s">
        <v>200</v>
      </c>
      <c r="C44" s="71" t="s">
        <v>201</v>
      </c>
      <c r="D44" s="157">
        <v>1</v>
      </c>
      <c r="E44" s="157" t="s">
        <v>29</v>
      </c>
      <c r="F44" s="71">
        <v>95</v>
      </c>
      <c r="G44" s="71">
        <v>1</v>
      </c>
      <c r="H44" s="71">
        <v>0</v>
      </c>
      <c r="I44" s="158">
        <v>0.61</v>
      </c>
    </row>
    <row r="45" spans="1:9" ht="12.75" customHeight="1" x14ac:dyDescent="0.2">
      <c r="A45" s="71" t="s">
        <v>199</v>
      </c>
      <c r="B45" s="71" t="s">
        <v>276</v>
      </c>
      <c r="C45" s="71" t="s">
        <v>277</v>
      </c>
      <c r="D45" s="157">
        <v>3</v>
      </c>
      <c r="E45" s="157" t="s">
        <v>36</v>
      </c>
      <c r="F45" s="71">
        <v>0</v>
      </c>
      <c r="G45" s="71">
        <v>0</v>
      </c>
      <c r="H45" s="71">
        <v>0</v>
      </c>
      <c r="I45" s="158">
        <v>0.05</v>
      </c>
    </row>
    <row r="46" spans="1:9" ht="12.75" customHeight="1" x14ac:dyDescent="0.2">
      <c r="A46" s="71" t="s">
        <v>199</v>
      </c>
      <c r="B46" s="71" t="s">
        <v>202</v>
      </c>
      <c r="C46" s="71" t="s">
        <v>203</v>
      </c>
      <c r="D46" s="157">
        <v>1</v>
      </c>
      <c r="E46" s="157" t="s">
        <v>29</v>
      </c>
      <c r="F46" s="71">
        <v>95</v>
      </c>
      <c r="G46" s="71">
        <v>1</v>
      </c>
      <c r="H46" s="71">
        <v>0</v>
      </c>
      <c r="I46" s="158">
        <v>0.18</v>
      </c>
    </row>
    <row r="47" spans="1:9" ht="12.75" customHeight="1" x14ac:dyDescent="0.2">
      <c r="A47" s="71" t="s">
        <v>199</v>
      </c>
      <c r="B47" s="71" t="s">
        <v>204</v>
      </c>
      <c r="C47" s="71" t="s">
        <v>205</v>
      </c>
      <c r="D47" s="157">
        <v>1</v>
      </c>
      <c r="E47" s="157" t="s">
        <v>29</v>
      </c>
      <c r="F47" s="71">
        <v>95</v>
      </c>
      <c r="G47" s="71">
        <v>1</v>
      </c>
      <c r="H47" s="71">
        <v>0</v>
      </c>
      <c r="I47" s="158">
        <v>0.15</v>
      </c>
    </row>
    <row r="48" spans="1:9" ht="12.75" customHeight="1" x14ac:dyDescent="0.2">
      <c r="A48" s="71" t="s">
        <v>199</v>
      </c>
      <c r="B48" s="71" t="s">
        <v>206</v>
      </c>
      <c r="C48" s="71" t="s">
        <v>207</v>
      </c>
      <c r="D48" s="157">
        <v>1</v>
      </c>
      <c r="E48" s="157" t="s">
        <v>29</v>
      </c>
      <c r="F48" s="71">
        <v>95</v>
      </c>
      <c r="G48" s="71">
        <v>1</v>
      </c>
      <c r="H48" s="71">
        <v>0</v>
      </c>
      <c r="I48" s="158">
        <v>0.1</v>
      </c>
    </row>
    <row r="49" spans="1:9" ht="12.75" customHeight="1" x14ac:dyDescent="0.2">
      <c r="A49" s="71" t="s">
        <v>199</v>
      </c>
      <c r="B49" s="71" t="s">
        <v>208</v>
      </c>
      <c r="C49" s="71" t="s">
        <v>209</v>
      </c>
      <c r="D49" s="157">
        <v>1</v>
      </c>
      <c r="E49" s="157" t="s">
        <v>29</v>
      </c>
      <c r="F49" s="71">
        <v>95</v>
      </c>
      <c r="G49" s="71">
        <v>1</v>
      </c>
      <c r="H49" s="71">
        <v>0</v>
      </c>
      <c r="I49" s="158">
        <v>0.33</v>
      </c>
    </row>
    <row r="50" spans="1:9" ht="12.75" customHeight="1" x14ac:dyDescent="0.2">
      <c r="A50" s="71" t="s">
        <v>199</v>
      </c>
      <c r="B50" s="71" t="s">
        <v>210</v>
      </c>
      <c r="C50" s="71" t="s">
        <v>211</v>
      </c>
      <c r="D50" s="157">
        <v>1</v>
      </c>
      <c r="E50" s="157" t="s">
        <v>29</v>
      </c>
      <c r="F50" s="71">
        <v>95</v>
      </c>
      <c r="G50" s="71">
        <v>1</v>
      </c>
      <c r="H50" s="71">
        <v>0</v>
      </c>
      <c r="I50" s="158">
        <v>0.43</v>
      </c>
    </row>
    <row r="51" spans="1:9" ht="12.75" customHeight="1" x14ac:dyDescent="0.2">
      <c r="A51" s="71" t="s">
        <v>199</v>
      </c>
      <c r="B51" s="71" t="s">
        <v>212</v>
      </c>
      <c r="C51" s="71" t="s">
        <v>213</v>
      </c>
      <c r="D51" s="157">
        <v>1</v>
      </c>
      <c r="E51" s="157" t="s">
        <v>29</v>
      </c>
      <c r="F51" s="71">
        <v>95</v>
      </c>
      <c r="G51" s="71">
        <v>1</v>
      </c>
      <c r="H51" s="71">
        <v>0</v>
      </c>
      <c r="I51" s="158">
        <v>1.51</v>
      </c>
    </row>
    <row r="52" spans="1:9" ht="12.75" customHeight="1" x14ac:dyDescent="0.2">
      <c r="A52" s="71" t="s">
        <v>199</v>
      </c>
      <c r="B52" s="71" t="s">
        <v>214</v>
      </c>
      <c r="C52" s="71" t="s">
        <v>215</v>
      </c>
      <c r="D52" s="157">
        <v>1</v>
      </c>
      <c r="E52" s="157" t="s">
        <v>29</v>
      </c>
      <c r="F52" s="71">
        <v>95</v>
      </c>
      <c r="G52" s="71">
        <v>1</v>
      </c>
      <c r="H52" s="71">
        <v>0</v>
      </c>
      <c r="I52" s="158">
        <v>0.41</v>
      </c>
    </row>
    <row r="53" spans="1:9" ht="12.75" customHeight="1" x14ac:dyDescent="0.2">
      <c r="A53" s="71" t="s">
        <v>199</v>
      </c>
      <c r="B53" s="71" t="s">
        <v>216</v>
      </c>
      <c r="C53" s="71" t="s">
        <v>217</v>
      </c>
      <c r="D53" s="157">
        <v>1</v>
      </c>
      <c r="E53" s="157" t="s">
        <v>29</v>
      </c>
      <c r="F53" s="71">
        <v>95</v>
      </c>
      <c r="G53" s="71">
        <v>1</v>
      </c>
      <c r="H53" s="71">
        <v>0</v>
      </c>
      <c r="I53" s="158">
        <v>0.38</v>
      </c>
    </row>
    <row r="54" spans="1:9" ht="12.75" customHeight="1" x14ac:dyDescent="0.2">
      <c r="A54" s="71" t="s">
        <v>199</v>
      </c>
      <c r="B54" s="71" t="s">
        <v>278</v>
      </c>
      <c r="C54" s="71" t="s">
        <v>279</v>
      </c>
      <c r="D54" s="157">
        <v>1</v>
      </c>
      <c r="E54" s="157" t="s">
        <v>29</v>
      </c>
      <c r="F54" s="71">
        <v>95</v>
      </c>
      <c r="G54" s="71">
        <v>1</v>
      </c>
      <c r="H54" s="71">
        <v>0</v>
      </c>
      <c r="I54" s="158">
        <v>0.27</v>
      </c>
    </row>
    <row r="55" spans="1:9" ht="12.75" customHeight="1" x14ac:dyDescent="0.2">
      <c r="A55" s="71" t="s">
        <v>199</v>
      </c>
      <c r="B55" s="71" t="s">
        <v>280</v>
      </c>
      <c r="C55" s="71" t="s">
        <v>281</v>
      </c>
      <c r="D55" s="157">
        <v>1</v>
      </c>
      <c r="E55" s="157" t="s">
        <v>29</v>
      </c>
      <c r="F55" s="71">
        <v>95</v>
      </c>
      <c r="G55" s="71">
        <v>1</v>
      </c>
      <c r="H55" s="71">
        <v>0</v>
      </c>
      <c r="I55" s="158">
        <v>0.14000000000000001</v>
      </c>
    </row>
    <row r="56" spans="1:9" ht="12.75" customHeight="1" x14ac:dyDescent="0.2">
      <c r="A56" s="71" t="s">
        <v>199</v>
      </c>
      <c r="B56" s="71" t="s">
        <v>282</v>
      </c>
      <c r="C56" s="71" t="s">
        <v>283</v>
      </c>
      <c r="D56" s="157">
        <v>1</v>
      </c>
      <c r="E56" s="157" t="s">
        <v>29</v>
      </c>
      <c r="F56" s="71">
        <v>95</v>
      </c>
      <c r="G56" s="71">
        <v>1</v>
      </c>
      <c r="H56" s="71">
        <v>0</v>
      </c>
      <c r="I56" s="158">
        <v>0.56000000000000005</v>
      </c>
    </row>
    <row r="57" spans="1:9" ht="12.75" customHeight="1" x14ac:dyDescent="0.2">
      <c r="A57" s="71" t="s">
        <v>199</v>
      </c>
      <c r="B57" s="71" t="s">
        <v>218</v>
      </c>
      <c r="C57" s="71" t="s">
        <v>219</v>
      </c>
      <c r="D57" s="157">
        <v>1</v>
      </c>
      <c r="E57" s="157" t="s">
        <v>29</v>
      </c>
      <c r="F57" s="71">
        <v>95</v>
      </c>
      <c r="G57" s="71">
        <v>1</v>
      </c>
      <c r="H57" s="71">
        <v>0</v>
      </c>
      <c r="I57" s="158">
        <v>0.79</v>
      </c>
    </row>
    <row r="58" spans="1:9" ht="12.75" customHeight="1" x14ac:dyDescent="0.2">
      <c r="A58" s="71" t="s">
        <v>199</v>
      </c>
      <c r="B58" s="71" t="s">
        <v>220</v>
      </c>
      <c r="C58" s="71" t="s">
        <v>221</v>
      </c>
      <c r="D58" s="157">
        <v>1</v>
      </c>
      <c r="E58" s="157" t="s">
        <v>29</v>
      </c>
      <c r="F58" s="71">
        <v>95</v>
      </c>
      <c r="G58" s="71">
        <v>1</v>
      </c>
      <c r="H58" s="71">
        <v>0</v>
      </c>
      <c r="I58" s="158">
        <v>0.49199999999999999</v>
      </c>
    </row>
    <row r="59" spans="1:9" ht="12.75" customHeight="1" x14ac:dyDescent="0.2">
      <c r="A59" s="71" t="s">
        <v>199</v>
      </c>
      <c r="B59" s="71" t="s">
        <v>222</v>
      </c>
      <c r="C59" s="71" t="s">
        <v>223</v>
      </c>
      <c r="D59" s="157">
        <v>1</v>
      </c>
      <c r="E59" s="157" t="s">
        <v>29</v>
      </c>
      <c r="F59" s="71">
        <v>95</v>
      </c>
      <c r="G59" s="71">
        <v>1</v>
      </c>
      <c r="H59" s="71">
        <v>0</v>
      </c>
      <c r="I59" s="158">
        <v>0.61</v>
      </c>
    </row>
    <row r="60" spans="1:9" ht="12.75" customHeight="1" x14ac:dyDescent="0.2">
      <c r="A60" s="71" t="s">
        <v>199</v>
      </c>
      <c r="B60" s="71" t="s">
        <v>224</v>
      </c>
      <c r="C60" s="71" t="s">
        <v>225</v>
      </c>
      <c r="D60" s="157">
        <v>1</v>
      </c>
      <c r="E60" s="157" t="s">
        <v>29</v>
      </c>
      <c r="F60" s="71">
        <v>95</v>
      </c>
      <c r="G60" s="71">
        <v>1</v>
      </c>
      <c r="H60" s="71">
        <v>0</v>
      </c>
      <c r="I60" s="158">
        <v>1.9</v>
      </c>
    </row>
    <row r="61" spans="1:9" ht="12.75" customHeight="1" x14ac:dyDescent="0.2">
      <c r="A61" s="71" t="s">
        <v>199</v>
      </c>
      <c r="B61" s="71" t="s">
        <v>226</v>
      </c>
      <c r="C61" s="71" t="s">
        <v>227</v>
      </c>
      <c r="D61" s="157">
        <v>1</v>
      </c>
      <c r="E61" s="157" t="s">
        <v>29</v>
      </c>
      <c r="F61" s="71">
        <v>95</v>
      </c>
      <c r="G61" s="71">
        <v>1</v>
      </c>
      <c r="H61" s="71">
        <v>0</v>
      </c>
      <c r="I61" s="158">
        <v>1.19</v>
      </c>
    </row>
    <row r="62" spans="1:9" ht="12.75" customHeight="1" x14ac:dyDescent="0.2">
      <c r="A62" s="71" t="s">
        <v>199</v>
      </c>
      <c r="B62" s="71" t="s">
        <v>228</v>
      </c>
      <c r="C62" s="71" t="s">
        <v>229</v>
      </c>
      <c r="D62" s="157">
        <v>1</v>
      </c>
      <c r="E62" s="157" t="s">
        <v>29</v>
      </c>
      <c r="F62" s="71">
        <v>95</v>
      </c>
      <c r="G62" s="71">
        <v>1</v>
      </c>
      <c r="H62" s="71">
        <v>0</v>
      </c>
      <c r="I62" s="158">
        <v>0.38</v>
      </c>
    </row>
    <row r="63" spans="1:9" ht="12.75" customHeight="1" x14ac:dyDescent="0.2">
      <c r="A63" s="71" t="s">
        <v>199</v>
      </c>
      <c r="B63" s="71" t="s">
        <v>230</v>
      </c>
      <c r="C63" s="71" t="s">
        <v>231</v>
      </c>
      <c r="D63" s="157">
        <v>1</v>
      </c>
      <c r="E63" s="157" t="s">
        <v>29</v>
      </c>
      <c r="F63" s="71">
        <v>95</v>
      </c>
      <c r="G63" s="71">
        <v>1</v>
      </c>
      <c r="H63" s="71">
        <v>0</v>
      </c>
      <c r="I63" s="158">
        <v>0.57999999999999996</v>
      </c>
    </row>
    <row r="64" spans="1:9" ht="12.75" customHeight="1" x14ac:dyDescent="0.2">
      <c r="A64" s="71" t="s">
        <v>199</v>
      </c>
      <c r="B64" s="71" t="s">
        <v>232</v>
      </c>
      <c r="C64" s="71" t="s">
        <v>233</v>
      </c>
      <c r="D64" s="157">
        <v>1</v>
      </c>
      <c r="E64" s="157" t="s">
        <v>29</v>
      </c>
      <c r="F64" s="71">
        <v>95</v>
      </c>
      <c r="G64" s="71">
        <v>1</v>
      </c>
      <c r="H64" s="71">
        <v>0</v>
      </c>
      <c r="I64" s="158">
        <v>0.71</v>
      </c>
    </row>
    <row r="65" spans="1:9" ht="12.75" customHeight="1" x14ac:dyDescent="0.2">
      <c r="A65" s="71" t="s">
        <v>199</v>
      </c>
      <c r="B65" s="71" t="s">
        <v>234</v>
      </c>
      <c r="C65" s="71" t="s">
        <v>235</v>
      </c>
      <c r="D65" s="157">
        <v>1</v>
      </c>
      <c r="E65" s="157" t="s">
        <v>29</v>
      </c>
      <c r="F65" s="71">
        <v>95</v>
      </c>
      <c r="G65" s="71">
        <v>1</v>
      </c>
      <c r="H65" s="71">
        <v>0</v>
      </c>
      <c r="I65" s="158">
        <v>0.05</v>
      </c>
    </row>
    <row r="66" spans="1:9" ht="12.75" customHeight="1" x14ac:dyDescent="0.2">
      <c r="A66" s="71" t="s">
        <v>199</v>
      </c>
      <c r="B66" s="71" t="s">
        <v>284</v>
      </c>
      <c r="C66" s="71" t="s">
        <v>285</v>
      </c>
      <c r="D66" s="157">
        <v>1</v>
      </c>
      <c r="E66" s="157" t="s">
        <v>29</v>
      </c>
      <c r="F66" s="71">
        <v>95</v>
      </c>
      <c r="G66" s="71">
        <v>1</v>
      </c>
      <c r="H66" s="71">
        <v>0</v>
      </c>
      <c r="I66" s="158">
        <v>1.24</v>
      </c>
    </row>
    <row r="67" spans="1:9" ht="12.75" customHeight="1" x14ac:dyDescent="0.2">
      <c r="A67" s="71" t="s">
        <v>199</v>
      </c>
      <c r="B67" s="71" t="s">
        <v>286</v>
      </c>
      <c r="C67" s="71" t="s">
        <v>287</v>
      </c>
      <c r="D67" s="157">
        <v>1</v>
      </c>
      <c r="E67" s="157" t="s">
        <v>29</v>
      </c>
      <c r="F67" s="71">
        <v>95</v>
      </c>
      <c r="G67" s="71">
        <v>1</v>
      </c>
      <c r="H67" s="71">
        <v>0</v>
      </c>
      <c r="I67" s="158">
        <v>0.6</v>
      </c>
    </row>
    <row r="68" spans="1:9" ht="12.75" customHeight="1" x14ac:dyDescent="0.2">
      <c r="A68" s="71" t="s">
        <v>199</v>
      </c>
      <c r="B68" s="71" t="s">
        <v>236</v>
      </c>
      <c r="C68" s="71" t="s">
        <v>237</v>
      </c>
      <c r="D68" s="157">
        <v>1</v>
      </c>
      <c r="E68" s="157" t="s">
        <v>29</v>
      </c>
      <c r="F68" s="71">
        <v>95</v>
      </c>
      <c r="G68" s="71">
        <v>1</v>
      </c>
      <c r="H68" s="71">
        <v>0</v>
      </c>
      <c r="I68" s="158">
        <v>0.72</v>
      </c>
    </row>
    <row r="69" spans="1:9" ht="12.75" customHeight="1" x14ac:dyDescent="0.2">
      <c r="A69" s="71" t="s">
        <v>199</v>
      </c>
      <c r="B69" s="71" t="s">
        <v>238</v>
      </c>
      <c r="C69" s="71" t="s">
        <v>239</v>
      </c>
      <c r="D69" s="157">
        <v>1</v>
      </c>
      <c r="E69" s="157" t="s">
        <v>29</v>
      </c>
      <c r="F69" s="71">
        <v>95</v>
      </c>
      <c r="G69" s="71">
        <v>1</v>
      </c>
      <c r="H69" s="71">
        <v>0</v>
      </c>
      <c r="I69" s="158">
        <v>1.27</v>
      </c>
    </row>
    <row r="70" spans="1:9" ht="12.75" customHeight="1" x14ac:dyDescent="0.2">
      <c r="A70" s="71" t="s">
        <v>199</v>
      </c>
      <c r="B70" s="71" t="s">
        <v>240</v>
      </c>
      <c r="C70" s="71" t="s">
        <v>241</v>
      </c>
      <c r="D70" s="157">
        <v>1</v>
      </c>
      <c r="E70" s="157" t="s">
        <v>29</v>
      </c>
      <c r="F70" s="71">
        <v>95</v>
      </c>
      <c r="G70" s="71">
        <v>1</v>
      </c>
      <c r="H70" s="71">
        <v>0</v>
      </c>
      <c r="I70" s="158">
        <v>0.41</v>
      </c>
    </row>
    <row r="71" spans="1:9" ht="12.75" customHeight="1" x14ac:dyDescent="0.2">
      <c r="A71" s="71" t="s">
        <v>199</v>
      </c>
      <c r="B71" s="71" t="s">
        <v>242</v>
      </c>
      <c r="C71" s="71" t="s">
        <v>243</v>
      </c>
      <c r="D71" s="157">
        <v>1</v>
      </c>
      <c r="E71" s="157" t="s">
        <v>29</v>
      </c>
      <c r="F71" s="71">
        <v>95</v>
      </c>
      <c r="G71" s="71">
        <v>1</v>
      </c>
      <c r="H71" s="71">
        <v>0</v>
      </c>
      <c r="I71" s="158">
        <v>0.23</v>
      </c>
    </row>
    <row r="72" spans="1:9" ht="12.75" customHeight="1" x14ac:dyDescent="0.2">
      <c r="A72" s="71" t="s">
        <v>199</v>
      </c>
      <c r="B72" s="71" t="s">
        <v>244</v>
      </c>
      <c r="C72" s="71" t="s">
        <v>245</v>
      </c>
      <c r="D72" s="157">
        <v>1</v>
      </c>
      <c r="E72" s="157" t="s">
        <v>29</v>
      </c>
      <c r="F72" s="71">
        <v>95</v>
      </c>
      <c r="G72" s="71">
        <v>1</v>
      </c>
      <c r="H72" s="71">
        <v>0</v>
      </c>
      <c r="I72" s="158">
        <v>0.1</v>
      </c>
    </row>
    <row r="73" spans="1:9" ht="12.75" customHeight="1" x14ac:dyDescent="0.2">
      <c r="A73" s="71" t="s">
        <v>199</v>
      </c>
      <c r="B73" s="71" t="s">
        <v>246</v>
      </c>
      <c r="C73" s="71" t="s">
        <v>247</v>
      </c>
      <c r="D73" s="157">
        <v>1</v>
      </c>
      <c r="E73" s="157" t="s">
        <v>29</v>
      </c>
      <c r="F73" s="71">
        <v>95</v>
      </c>
      <c r="G73" s="71">
        <v>1</v>
      </c>
      <c r="H73" s="71">
        <v>0</v>
      </c>
      <c r="I73" s="158">
        <v>1.1200000000000001</v>
      </c>
    </row>
    <row r="74" spans="1:9" ht="12.75" customHeight="1" x14ac:dyDescent="0.2">
      <c r="A74" s="71" t="s">
        <v>199</v>
      </c>
      <c r="B74" s="71" t="s">
        <v>248</v>
      </c>
      <c r="C74" s="71" t="s">
        <v>249</v>
      </c>
      <c r="D74" s="157">
        <v>1</v>
      </c>
      <c r="E74" s="157" t="s">
        <v>29</v>
      </c>
      <c r="F74" s="71">
        <v>95</v>
      </c>
      <c r="G74" s="71">
        <v>1</v>
      </c>
      <c r="H74" s="71">
        <v>0</v>
      </c>
      <c r="I74" s="158">
        <v>0.84</v>
      </c>
    </row>
    <row r="75" spans="1:9" ht="12.75" customHeight="1" x14ac:dyDescent="0.2">
      <c r="A75" s="71" t="s">
        <v>199</v>
      </c>
      <c r="B75" s="71" t="s">
        <v>250</v>
      </c>
      <c r="C75" s="71" t="s">
        <v>251</v>
      </c>
      <c r="D75" s="157">
        <v>1</v>
      </c>
      <c r="E75" s="157" t="s">
        <v>29</v>
      </c>
      <c r="F75" s="71">
        <v>95</v>
      </c>
      <c r="G75" s="71">
        <v>1</v>
      </c>
      <c r="H75" s="71">
        <v>0</v>
      </c>
      <c r="I75" s="158">
        <v>0.76</v>
      </c>
    </row>
    <row r="76" spans="1:9" ht="12.75" customHeight="1" x14ac:dyDescent="0.2">
      <c r="A76" s="71" t="s">
        <v>199</v>
      </c>
      <c r="B76" s="71" t="s">
        <v>288</v>
      </c>
      <c r="C76" s="71" t="s">
        <v>289</v>
      </c>
      <c r="D76" s="157">
        <v>3</v>
      </c>
      <c r="E76" s="157" t="s">
        <v>36</v>
      </c>
      <c r="F76" s="71">
        <v>0</v>
      </c>
      <c r="G76" s="71">
        <v>0</v>
      </c>
      <c r="H76" s="71">
        <v>0</v>
      </c>
      <c r="I76" s="158">
        <v>0.74</v>
      </c>
    </row>
    <row r="77" spans="1:9" ht="12.75" customHeight="1" x14ac:dyDescent="0.2">
      <c r="A77" s="71" t="s">
        <v>199</v>
      </c>
      <c r="B77" s="71" t="s">
        <v>252</v>
      </c>
      <c r="C77" s="71" t="s">
        <v>253</v>
      </c>
      <c r="D77" s="157">
        <v>1</v>
      </c>
      <c r="E77" s="157" t="s">
        <v>29</v>
      </c>
      <c r="F77" s="71">
        <v>95</v>
      </c>
      <c r="G77" s="71">
        <v>1</v>
      </c>
      <c r="H77" s="71">
        <v>0</v>
      </c>
      <c r="I77" s="158">
        <v>0.15</v>
      </c>
    </row>
    <row r="78" spans="1:9" ht="12.75" customHeight="1" x14ac:dyDescent="0.2">
      <c r="A78" s="71" t="s">
        <v>199</v>
      </c>
      <c r="B78" s="71" t="s">
        <v>254</v>
      </c>
      <c r="C78" s="71" t="s">
        <v>255</v>
      </c>
      <c r="D78" s="157">
        <v>1</v>
      </c>
      <c r="E78" s="157" t="s">
        <v>29</v>
      </c>
      <c r="F78" s="71">
        <v>95</v>
      </c>
      <c r="G78" s="71">
        <v>1</v>
      </c>
      <c r="H78" s="71">
        <v>0</v>
      </c>
      <c r="I78" s="158">
        <v>0.27</v>
      </c>
    </row>
    <row r="79" spans="1:9" ht="12.75" customHeight="1" x14ac:dyDescent="0.2">
      <c r="A79" s="71" t="s">
        <v>199</v>
      </c>
      <c r="B79" s="71" t="s">
        <v>256</v>
      </c>
      <c r="C79" s="71" t="s">
        <v>257</v>
      </c>
      <c r="D79" s="157">
        <v>1</v>
      </c>
      <c r="E79" s="157" t="s">
        <v>29</v>
      </c>
      <c r="F79" s="71">
        <v>95</v>
      </c>
      <c r="G79" s="71">
        <v>1</v>
      </c>
      <c r="H79" s="71">
        <v>0</v>
      </c>
      <c r="I79" s="158">
        <v>0.26</v>
      </c>
    </row>
    <row r="80" spans="1:9" ht="12.75" customHeight="1" x14ac:dyDescent="0.2">
      <c r="A80" s="71" t="s">
        <v>199</v>
      </c>
      <c r="B80" s="71" t="s">
        <v>258</v>
      </c>
      <c r="C80" s="71" t="s">
        <v>259</v>
      </c>
      <c r="D80" s="157">
        <v>1</v>
      </c>
      <c r="E80" s="157" t="s">
        <v>29</v>
      </c>
      <c r="F80" s="71">
        <v>95</v>
      </c>
      <c r="G80" s="71">
        <v>1</v>
      </c>
      <c r="H80" s="71">
        <v>0</v>
      </c>
      <c r="I80" s="158">
        <v>1.18</v>
      </c>
    </row>
    <row r="81" spans="1:9" ht="12.75" customHeight="1" x14ac:dyDescent="0.2">
      <c r="A81" s="71" t="s">
        <v>199</v>
      </c>
      <c r="B81" s="71" t="s">
        <v>260</v>
      </c>
      <c r="C81" s="71" t="s">
        <v>261</v>
      </c>
      <c r="D81" s="157">
        <v>1</v>
      </c>
      <c r="E81" s="157" t="s">
        <v>29</v>
      </c>
      <c r="F81" s="71">
        <v>95</v>
      </c>
      <c r="G81" s="71">
        <v>1</v>
      </c>
      <c r="H81" s="71">
        <v>0</v>
      </c>
      <c r="I81" s="158">
        <v>0.25</v>
      </c>
    </row>
    <row r="82" spans="1:9" ht="12.75" customHeight="1" x14ac:dyDescent="0.2">
      <c r="A82" s="72" t="s">
        <v>199</v>
      </c>
      <c r="B82" s="72" t="s">
        <v>262</v>
      </c>
      <c r="C82" s="72" t="s">
        <v>263</v>
      </c>
      <c r="D82" s="159">
        <v>1</v>
      </c>
      <c r="E82" s="159" t="s">
        <v>29</v>
      </c>
      <c r="F82" s="72">
        <v>95</v>
      </c>
      <c r="G82" s="72">
        <v>1</v>
      </c>
      <c r="H82" s="72">
        <v>0</v>
      </c>
      <c r="I82" s="160">
        <v>0.32</v>
      </c>
    </row>
    <row r="83" spans="1:9" x14ac:dyDescent="0.2">
      <c r="A83" s="30"/>
      <c r="B83" s="20">
        <f>COUNTA(B44:B82)</f>
        <v>39</v>
      </c>
      <c r="C83" s="20"/>
      <c r="D83" s="20"/>
      <c r="E83" s="34">
        <f>COUNTIF(E44:E82,"Yes")</f>
        <v>37</v>
      </c>
      <c r="F83" s="32"/>
      <c r="G83" s="20"/>
      <c r="H83" s="29"/>
      <c r="I83" s="128">
        <f>SUM(I44:I82)</f>
        <v>22.282</v>
      </c>
    </row>
    <row r="84" spans="1:9" x14ac:dyDescent="0.2">
      <c r="A84" s="30"/>
      <c r="B84" s="20"/>
      <c r="C84" s="20"/>
      <c r="D84" s="20"/>
      <c r="E84" s="20"/>
      <c r="F84" s="32"/>
      <c r="G84" s="20"/>
      <c r="H84" s="29"/>
      <c r="I84" s="53"/>
    </row>
    <row r="85" spans="1:9" x14ac:dyDescent="0.2">
      <c r="A85" s="30"/>
      <c r="B85" s="30"/>
      <c r="C85" s="146"/>
      <c r="D85" s="146"/>
      <c r="E85" s="146"/>
      <c r="F85" s="30"/>
      <c r="G85" s="29"/>
      <c r="H85" s="29"/>
      <c r="I85" s="53"/>
    </row>
    <row r="86" spans="1:9" x14ac:dyDescent="0.2">
      <c r="A86" s="67"/>
      <c r="B86" s="67"/>
      <c r="D86" s="120" t="s">
        <v>102</v>
      </c>
      <c r="E86" s="95"/>
      <c r="F86" s="96"/>
      <c r="G86" s="67"/>
      <c r="H86" s="67"/>
    </row>
    <row r="87" spans="1:9" x14ac:dyDescent="0.2">
      <c r="A87" s="67"/>
      <c r="B87" s="67"/>
      <c r="D87" s="109" t="s">
        <v>97</v>
      </c>
      <c r="E87" s="98">
        <f>SUM(B11+B19+B25+B28+B37+B42+B83)</f>
        <v>69</v>
      </c>
      <c r="G87" s="67"/>
      <c r="H87" s="67"/>
      <c r="I87" s="2"/>
    </row>
    <row r="88" spans="1:9" x14ac:dyDescent="0.2">
      <c r="D88" s="109" t="s">
        <v>100</v>
      </c>
      <c r="E88" s="98">
        <f>SUM(E11+E19+E25+E28+E37+E42+E83)</f>
        <v>61</v>
      </c>
      <c r="I88" s="88"/>
    </row>
    <row r="89" spans="1:9" x14ac:dyDescent="0.2">
      <c r="D89" s="109" t="s">
        <v>141</v>
      </c>
      <c r="E89" s="126">
        <f>E88/E87</f>
        <v>0.88405797101449279</v>
      </c>
    </row>
    <row r="90" spans="1:9" x14ac:dyDescent="0.2">
      <c r="D90" s="109" t="s">
        <v>101</v>
      </c>
      <c r="E90" s="145">
        <f>SUM(I11+I19+I25+I28+I37+I42+I83)</f>
        <v>30.842300000000002</v>
      </c>
    </row>
    <row r="92" spans="1:9" x14ac:dyDescent="0.2">
      <c r="D92" s="120" t="s">
        <v>294</v>
      </c>
      <c r="E92" s="161" t="s">
        <v>295</v>
      </c>
      <c r="F92" s="161" t="s">
        <v>106</v>
      </c>
    </row>
    <row r="93" spans="1:9" x14ac:dyDescent="0.2">
      <c r="D93" s="109" t="s">
        <v>296</v>
      </c>
      <c r="E93" s="162">
        <f>COUNTIF(G2:G82, "0.25")</f>
        <v>1</v>
      </c>
      <c r="F93" s="163">
        <f>E93/E88</f>
        <v>1.6393442622950821E-2</v>
      </c>
    </row>
    <row r="94" spans="1:9" x14ac:dyDescent="0.2">
      <c r="D94" s="109" t="s">
        <v>297</v>
      </c>
      <c r="E94" s="162">
        <f>COUNTIF(G2:G82, "0.5")</f>
        <v>2</v>
      </c>
      <c r="F94" s="163">
        <f>E94/E88</f>
        <v>3.2786885245901641E-2</v>
      </c>
    </row>
    <row r="95" spans="1:9" x14ac:dyDescent="0.2">
      <c r="D95" s="109" t="s">
        <v>298</v>
      </c>
      <c r="E95" s="162">
        <f>COUNTIF(G2:G82, "1")</f>
        <v>57</v>
      </c>
      <c r="F95" s="163">
        <f>E95/E88</f>
        <v>0.93442622950819676</v>
      </c>
    </row>
    <row r="96" spans="1:9" x14ac:dyDescent="0.2">
      <c r="D96" s="109" t="s">
        <v>299</v>
      </c>
      <c r="E96" s="162">
        <f>COUNTIF(G2:G82, "1.25")</f>
        <v>0</v>
      </c>
      <c r="F96" s="163">
        <f>E96/E88</f>
        <v>0</v>
      </c>
    </row>
    <row r="97" spans="4:6" x14ac:dyDescent="0.2">
      <c r="D97" s="109" t="s">
        <v>300</v>
      </c>
      <c r="E97" s="162">
        <f>COUNTIF(G2:G82, "1.50")</f>
        <v>0</v>
      </c>
      <c r="F97" s="163">
        <f>E97/E88</f>
        <v>0</v>
      </c>
    </row>
    <row r="98" spans="4:6" x14ac:dyDescent="0.2">
      <c r="D98" s="109" t="s">
        <v>301</v>
      </c>
      <c r="E98" s="162">
        <f>COUNTIF(G2:G82, "2")</f>
        <v>0</v>
      </c>
      <c r="F98" s="163">
        <f>E98/E88</f>
        <v>0</v>
      </c>
    </row>
    <row r="99" spans="4:6" x14ac:dyDescent="0.2">
      <c r="D99" s="109" t="s">
        <v>302</v>
      </c>
      <c r="E99" s="162">
        <f>COUNTIF(G2:G82, "2.5")</f>
        <v>0</v>
      </c>
      <c r="F99" s="163">
        <f>E99/E88</f>
        <v>0</v>
      </c>
    </row>
    <row r="100" spans="4:6" x14ac:dyDescent="0.2">
      <c r="D100" s="109" t="s">
        <v>303</v>
      </c>
      <c r="E100" s="162">
        <f>COUNTIF(G2:G82, "3")</f>
        <v>1</v>
      </c>
      <c r="F100" s="163">
        <f>E100/E88</f>
        <v>1.6393442622950821E-2</v>
      </c>
    </row>
    <row r="101" spans="4:6" x14ac:dyDescent="0.2">
      <c r="D101" s="109" t="s">
        <v>304</v>
      </c>
      <c r="E101" s="162">
        <f>COUNTIF(G2:G83, "5")</f>
        <v>0</v>
      </c>
      <c r="F101" s="163">
        <f>E101/E88</f>
        <v>0</v>
      </c>
    </row>
    <row r="102" spans="4:6" x14ac:dyDescent="0.2">
      <c r="D102" s="109" t="s">
        <v>305</v>
      </c>
      <c r="E102" s="162">
        <f>COUNTIF(G2:G82, "7")</f>
        <v>0</v>
      </c>
      <c r="F102" s="163">
        <f>E102/E88</f>
        <v>0</v>
      </c>
    </row>
    <row r="103" spans="4:6" x14ac:dyDescent="0.2">
      <c r="D103" s="35"/>
      <c r="F103" s="162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2011 Swimming Season
Maine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98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42578125" customWidth="1"/>
    <col min="2" max="2" width="7.28515625" customWidth="1"/>
    <col min="3" max="3" width="24.140625" customWidth="1"/>
    <col min="4" max="4" width="5.7109375" customWidth="1"/>
    <col min="5" max="5" width="8" customWidth="1"/>
    <col min="6" max="6" width="7.7109375" customWidth="1"/>
    <col min="7" max="8" width="7.85546875" customWidth="1"/>
    <col min="9" max="9" width="8.85546875" customWidth="1"/>
    <col min="10" max="19" width="7.85546875" customWidth="1"/>
  </cols>
  <sheetData>
    <row r="1" spans="1:34" x14ac:dyDescent="0.2">
      <c r="A1" s="59"/>
      <c r="B1" s="177" t="s">
        <v>38</v>
      </c>
      <c r="C1" s="177"/>
      <c r="D1" s="155"/>
      <c r="E1" s="59"/>
      <c r="F1" s="59"/>
      <c r="G1" s="178" t="s">
        <v>142</v>
      </c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</row>
    <row r="2" spans="1:34" s="24" customFormat="1" ht="39" customHeight="1" x14ac:dyDescent="0.15">
      <c r="A2" s="25" t="s">
        <v>12</v>
      </c>
      <c r="B2" s="25" t="s">
        <v>13</v>
      </c>
      <c r="C2" s="25" t="s">
        <v>67</v>
      </c>
      <c r="D2" s="3" t="s">
        <v>70</v>
      </c>
      <c r="E2" s="25" t="s">
        <v>75</v>
      </c>
      <c r="F2" s="25" t="s">
        <v>76</v>
      </c>
      <c r="G2" s="25" t="s">
        <v>77</v>
      </c>
      <c r="H2" s="25" t="s">
        <v>78</v>
      </c>
      <c r="I2" s="3" t="s">
        <v>79</v>
      </c>
      <c r="J2" s="25" t="s">
        <v>80</v>
      </c>
      <c r="K2" s="25" t="s">
        <v>21</v>
      </c>
      <c r="L2" s="25" t="s">
        <v>19</v>
      </c>
      <c r="M2" s="25" t="s">
        <v>20</v>
      </c>
      <c r="N2" s="25" t="s">
        <v>22</v>
      </c>
      <c r="O2" s="25" t="s">
        <v>81</v>
      </c>
      <c r="P2" s="25" t="s">
        <v>82</v>
      </c>
      <c r="Q2" s="25" t="s">
        <v>83</v>
      </c>
      <c r="R2" s="25" t="s">
        <v>84</v>
      </c>
      <c r="S2" s="25" t="s">
        <v>85</v>
      </c>
    </row>
    <row r="3" spans="1:34" ht="12.75" customHeight="1" x14ac:dyDescent="0.2">
      <c r="A3" s="71" t="s">
        <v>143</v>
      </c>
      <c r="B3" s="71" t="s">
        <v>144</v>
      </c>
      <c r="C3" s="71" t="s">
        <v>145</v>
      </c>
      <c r="D3" s="157">
        <v>1</v>
      </c>
      <c r="E3" s="169" t="s">
        <v>29</v>
      </c>
      <c r="F3" s="169" t="s">
        <v>29</v>
      </c>
      <c r="G3" s="169" t="s">
        <v>29</v>
      </c>
      <c r="H3" s="169" t="s">
        <v>29</v>
      </c>
      <c r="I3" s="169"/>
      <c r="J3" s="169" t="s">
        <v>29</v>
      </c>
      <c r="K3" s="169"/>
      <c r="L3" s="169"/>
      <c r="M3" s="169"/>
      <c r="N3" s="169"/>
      <c r="O3" s="169"/>
      <c r="P3" s="169"/>
      <c r="Q3" s="169" t="s">
        <v>29</v>
      </c>
      <c r="R3" s="169" t="s">
        <v>29</v>
      </c>
      <c r="S3" s="169"/>
      <c r="T3" s="30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</row>
    <row r="4" spans="1:34" ht="12.75" customHeight="1" x14ac:dyDescent="0.2">
      <c r="A4" s="71" t="s">
        <v>143</v>
      </c>
      <c r="B4" s="71" t="s">
        <v>146</v>
      </c>
      <c r="C4" s="71" t="s">
        <v>147</v>
      </c>
      <c r="D4" s="157">
        <v>1</v>
      </c>
      <c r="E4" s="169" t="s">
        <v>29</v>
      </c>
      <c r="F4" s="169" t="s">
        <v>29</v>
      </c>
      <c r="G4" s="169"/>
      <c r="H4" s="169" t="s">
        <v>29</v>
      </c>
      <c r="I4" s="169"/>
      <c r="J4" s="169" t="s">
        <v>29</v>
      </c>
      <c r="K4" s="169"/>
      <c r="L4" s="169" t="s">
        <v>29</v>
      </c>
      <c r="M4" s="169"/>
      <c r="N4" s="169" t="s">
        <v>29</v>
      </c>
      <c r="O4" s="169"/>
      <c r="P4" s="169"/>
      <c r="Q4" s="169" t="s">
        <v>29</v>
      </c>
      <c r="R4" s="169" t="s">
        <v>29</v>
      </c>
      <c r="S4" s="169"/>
      <c r="T4" s="30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</row>
    <row r="5" spans="1:34" ht="12.75" customHeight="1" x14ac:dyDescent="0.2">
      <c r="A5" s="71" t="s">
        <v>143</v>
      </c>
      <c r="B5" s="71" t="s">
        <v>148</v>
      </c>
      <c r="C5" s="71" t="s">
        <v>149</v>
      </c>
      <c r="D5" s="157">
        <v>1</v>
      </c>
      <c r="E5" s="169" t="s">
        <v>29</v>
      </c>
      <c r="F5" s="169" t="s">
        <v>29</v>
      </c>
      <c r="G5" s="169" t="s">
        <v>29</v>
      </c>
      <c r="H5" s="169"/>
      <c r="I5" s="169"/>
      <c r="J5" s="169" t="s">
        <v>29</v>
      </c>
      <c r="K5" s="169"/>
      <c r="L5" s="169"/>
      <c r="M5" s="169"/>
      <c r="N5" s="169"/>
      <c r="O5" s="169"/>
      <c r="P5" s="169"/>
      <c r="Q5" s="169" t="s">
        <v>29</v>
      </c>
      <c r="R5" s="169" t="s">
        <v>29</v>
      </c>
      <c r="S5" s="169"/>
      <c r="T5" s="30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</row>
    <row r="6" spans="1:34" ht="12.75" customHeight="1" x14ac:dyDescent="0.2">
      <c r="A6" s="71" t="s">
        <v>143</v>
      </c>
      <c r="B6" s="71" t="s">
        <v>150</v>
      </c>
      <c r="C6" s="71" t="s">
        <v>151</v>
      </c>
      <c r="D6" s="157">
        <v>1</v>
      </c>
      <c r="E6" s="169" t="s">
        <v>29</v>
      </c>
      <c r="F6" s="169" t="s">
        <v>29</v>
      </c>
      <c r="G6" s="169" t="s">
        <v>29</v>
      </c>
      <c r="H6" s="169" t="s">
        <v>29</v>
      </c>
      <c r="I6" s="169"/>
      <c r="J6" s="169"/>
      <c r="K6" s="169"/>
      <c r="L6" s="169"/>
      <c r="M6" s="169"/>
      <c r="N6" s="169"/>
      <c r="O6" s="169"/>
      <c r="P6" s="169"/>
      <c r="Q6" s="169" t="s">
        <v>29</v>
      </c>
      <c r="R6" s="169" t="s">
        <v>29</v>
      </c>
      <c r="S6" s="169"/>
      <c r="T6" s="30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</row>
    <row r="7" spans="1:34" ht="12.75" customHeight="1" x14ac:dyDescent="0.2">
      <c r="A7" s="71" t="s">
        <v>143</v>
      </c>
      <c r="B7" s="71" t="s">
        <v>152</v>
      </c>
      <c r="C7" s="71" t="s">
        <v>153</v>
      </c>
      <c r="D7" s="157">
        <v>1</v>
      </c>
      <c r="E7" s="169" t="s">
        <v>29</v>
      </c>
      <c r="F7" s="169" t="s">
        <v>29</v>
      </c>
      <c r="G7" s="169" t="s">
        <v>29</v>
      </c>
      <c r="H7" s="169" t="s">
        <v>29</v>
      </c>
      <c r="I7" s="169"/>
      <c r="J7" s="169" t="s">
        <v>29</v>
      </c>
      <c r="K7" s="169"/>
      <c r="L7" s="169"/>
      <c r="M7" s="169"/>
      <c r="N7" s="169"/>
      <c r="O7" s="169"/>
      <c r="P7" s="169"/>
      <c r="Q7" s="169" t="s">
        <v>29</v>
      </c>
      <c r="R7" s="169" t="s">
        <v>29</v>
      </c>
      <c r="S7" s="169"/>
      <c r="T7" s="30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</row>
    <row r="8" spans="1:34" ht="12.75" customHeight="1" x14ac:dyDescent="0.2">
      <c r="A8" s="71" t="s">
        <v>143</v>
      </c>
      <c r="B8" s="71" t="s">
        <v>154</v>
      </c>
      <c r="C8" s="71" t="s">
        <v>155</v>
      </c>
      <c r="D8" s="157">
        <v>1</v>
      </c>
      <c r="E8" s="169" t="s">
        <v>29</v>
      </c>
      <c r="F8" s="169" t="s">
        <v>29</v>
      </c>
      <c r="G8" s="169" t="s">
        <v>29</v>
      </c>
      <c r="H8" s="169"/>
      <c r="I8" s="169"/>
      <c r="J8" s="169"/>
      <c r="K8" s="169"/>
      <c r="L8" s="169"/>
      <c r="M8" s="169"/>
      <c r="N8" s="169"/>
      <c r="O8" s="169"/>
      <c r="P8" s="169"/>
      <c r="Q8" s="169" t="s">
        <v>29</v>
      </c>
      <c r="R8" s="169" t="s">
        <v>29</v>
      </c>
      <c r="S8" s="169"/>
      <c r="T8" s="30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</row>
    <row r="9" spans="1:34" ht="12.75" customHeight="1" x14ac:dyDescent="0.2">
      <c r="A9" s="71" t="s">
        <v>143</v>
      </c>
      <c r="B9" s="71" t="s">
        <v>156</v>
      </c>
      <c r="C9" s="71" t="s">
        <v>157</v>
      </c>
      <c r="D9" s="157">
        <v>1</v>
      </c>
      <c r="E9" s="169" t="s">
        <v>29</v>
      </c>
      <c r="F9" s="169" t="s">
        <v>29</v>
      </c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 t="s">
        <v>29</v>
      </c>
      <c r="R9" s="169"/>
      <c r="S9" s="169"/>
      <c r="T9" s="30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</row>
    <row r="10" spans="1:34" ht="12.75" customHeight="1" x14ac:dyDescent="0.2">
      <c r="A10" s="72" t="s">
        <v>143</v>
      </c>
      <c r="B10" s="72" t="s">
        <v>160</v>
      </c>
      <c r="C10" s="72" t="s">
        <v>161</v>
      </c>
      <c r="D10" s="159">
        <v>2</v>
      </c>
      <c r="E10" s="170" t="s">
        <v>29</v>
      </c>
      <c r="F10" s="170" t="s">
        <v>36</v>
      </c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30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</row>
    <row r="11" spans="1:34" x14ac:dyDescent="0.2">
      <c r="A11" s="33"/>
      <c r="B11" s="34">
        <f>COUNTA(B3:B10)</f>
        <v>8</v>
      </c>
      <c r="C11" s="59"/>
      <c r="D11" s="33"/>
      <c r="E11" s="34">
        <f t="shared" ref="E11:S11" si="0">COUNTIF(E3:E10,"Yes")</f>
        <v>8</v>
      </c>
      <c r="F11" s="34">
        <f t="shared" si="0"/>
        <v>7</v>
      </c>
      <c r="G11" s="34">
        <f t="shared" si="0"/>
        <v>5</v>
      </c>
      <c r="H11" s="34">
        <f t="shared" si="0"/>
        <v>4</v>
      </c>
      <c r="I11" s="34">
        <f t="shared" si="0"/>
        <v>0</v>
      </c>
      <c r="J11" s="34">
        <f t="shared" si="0"/>
        <v>4</v>
      </c>
      <c r="K11" s="34">
        <f t="shared" si="0"/>
        <v>0</v>
      </c>
      <c r="L11" s="34">
        <f t="shared" si="0"/>
        <v>1</v>
      </c>
      <c r="M11" s="34">
        <f t="shared" si="0"/>
        <v>0</v>
      </c>
      <c r="N11" s="34">
        <f t="shared" si="0"/>
        <v>1</v>
      </c>
      <c r="O11" s="34">
        <f t="shared" si="0"/>
        <v>0</v>
      </c>
      <c r="P11" s="34">
        <f t="shared" si="0"/>
        <v>0</v>
      </c>
      <c r="Q11" s="34">
        <f t="shared" si="0"/>
        <v>7</v>
      </c>
      <c r="R11" s="34">
        <f t="shared" si="0"/>
        <v>6</v>
      </c>
      <c r="S11" s="34">
        <f t="shared" si="0"/>
        <v>0</v>
      </c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</row>
    <row r="12" spans="1:34" x14ac:dyDescent="0.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</row>
    <row r="13" spans="1:34" ht="12.75" customHeight="1" x14ac:dyDescent="0.2">
      <c r="A13" s="71" t="s">
        <v>162</v>
      </c>
      <c r="B13" s="71" t="s">
        <v>163</v>
      </c>
      <c r="C13" s="71" t="s">
        <v>164</v>
      </c>
      <c r="D13" s="157">
        <v>1</v>
      </c>
      <c r="E13" s="169" t="s">
        <v>29</v>
      </c>
      <c r="F13" s="169" t="s">
        <v>29</v>
      </c>
      <c r="G13" s="169"/>
      <c r="H13" s="169"/>
      <c r="I13" s="169"/>
      <c r="J13" s="169" t="s">
        <v>29</v>
      </c>
      <c r="K13" s="169"/>
      <c r="L13" s="169"/>
      <c r="M13" s="169"/>
      <c r="N13" s="169"/>
      <c r="O13" s="169"/>
      <c r="P13" s="169"/>
      <c r="Q13" s="169" t="s">
        <v>29</v>
      </c>
      <c r="R13" s="169" t="s">
        <v>29</v>
      </c>
      <c r="S13" s="71"/>
    </row>
    <row r="14" spans="1:34" ht="12.75" customHeight="1" x14ac:dyDescent="0.2">
      <c r="A14" s="71" t="s">
        <v>162</v>
      </c>
      <c r="B14" s="71" t="s">
        <v>165</v>
      </c>
      <c r="C14" s="71" t="s">
        <v>166</v>
      </c>
      <c r="D14" s="157">
        <v>1</v>
      </c>
      <c r="E14" s="169" t="s">
        <v>29</v>
      </c>
      <c r="F14" s="169" t="s">
        <v>29</v>
      </c>
      <c r="G14" s="169" t="s">
        <v>29</v>
      </c>
      <c r="H14" s="169" t="s">
        <v>29</v>
      </c>
      <c r="I14" s="169"/>
      <c r="J14" s="169" t="s">
        <v>29</v>
      </c>
      <c r="K14" s="169"/>
      <c r="L14" s="169"/>
      <c r="M14" s="169"/>
      <c r="N14" s="169" t="s">
        <v>29</v>
      </c>
      <c r="O14" s="169"/>
      <c r="P14" s="169"/>
      <c r="Q14" s="169" t="s">
        <v>29</v>
      </c>
      <c r="R14" s="169" t="s">
        <v>29</v>
      </c>
      <c r="S14" s="71"/>
    </row>
    <row r="15" spans="1:34" ht="12.75" customHeight="1" x14ac:dyDescent="0.2">
      <c r="A15" s="71" t="s">
        <v>162</v>
      </c>
      <c r="B15" s="71" t="s">
        <v>167</v>
      </c>
      <c r="C15" s="71" t="s">
        <v>168</v>
      </c>
      <c r="D15" s="157">
        <v>1</v>
      </c>
      <c r="E15" s="169" t="s">
        <v>29</v>
      </c>
      <c r="F15" s="169" t="s">
        <v>29</v>
      </c>
      <c r="G15" s="169" t="s">
        <v>29</v>
      </c>
      <c r="H15" s="169"/>
      <c r="I15" s="169"/>
      <c r="J15" s="169"/>
      <c r="K15" s="169"/>
      <c r="L15" s="169"/>
      <c r="M15" s="169"/>
      <c r="N15" s="169"/>
      <c r="O15" s="169"/>
      <c r="P15" s="169"/>
      <c r="Q15" s="169" t="s">
        <v>29</v>
      </c>
      <c r="R15" s="169" t="s">
        <v>29</v>
      </c>
      <c r="S15" s="71"/>
    </row>
    <row r="16" spans="1:34" ht="12.75" customHeight="1" x14ac:dyDescent="0.2">
      <c r="A16" s="71" t="s">
        <v>162</v>
      </c>
      <c r="B16" s="71" t="s">
        <v>169</v>
      </c>
      <c r="C16" s="71" t="s">
        <v>170</v>
      </c>
      <c r="D16" s="157">
        <v>1</v>
      </c>
      <c r="E16" s="169" t="s">
        <v>29</v>
      </c>
      <c r="F16" s="169" t="s">
        <v>29</v>
      </c>
      <c r="G16" s="169" t="s">
        <v>29</v>
      </c>
      <c r="H16" s="169" t="s">
        <v>29</v>
      </c>
      <c r="I16" s="169"/>
      <c r="J16" s="169" t="s">
        <v>29</v>
      </c>
      <c r="K16" s="169"/>
      <c r="L16" s="169"/>
      <c r="M16" s="169"/>
      <c r="N16" s="169" t="s">
        <v>29</v>
      </c>
      <c r="O16" s="169"/>
      <c r="P16" s="169"/>
      <c r="Q16" s="169" t="s">
        <v>29</v>
      </c>
      <c r="R16" s="169" t="s">
        <v>29</v>
      </c>
      <c r="S16" s="71"/>
    </row>
    <row r="17" spans="1:19" ht="12.75" customHeight="1" x14ac:dyDescent="0.2">
      <c r="A17" s="72" t="s">
        <v>162</v>
      </c>
      <c r="B17" s="72" t="s">
        <v>171</v>
      </c>
      <c r="C17" s="72" t="s">
        <v>172</v>
      </c>
      <c r="D17" s="159">
        <v>1</v>
      </c>
      <c r="E17" s="170" t="s">
        <v>29</v>
      </c>
      <c r="F17" s="170" t="s">
        <v>29</v>
      </c>
      <c r="G17" s="170"/>
      <c r="H17" s="170" t="s">
        <v>29</v>
      </c>
      <c r="I17" s="170"/>
      <c r="J17" s="170" t="s">
        <v>29</v>
      </c>
      <c r="K17" s="170"/>
      <c r="L17" s="170"/>
      <c r="M17" s="170"/>
      <c r="N17" s="170" t="s">
        <v>29</v>
      </c>
      <c r="O17" s="170"/>
      <c r="P17" s="170"/>
      <c r="Q17" s="170" t="s">
        <v>29</v>
      </c>
      <c r="R17" s="170" t="s">
        <v>29</v>
      </c>
      <c r="S17" s="72"/>
    </row>
    <row r="18" spans="1:19" x14ac:dyDescent="0.2">
      <c r="A18" s="33"/>
      <c r="B18" s="34">
        <f>COUNTA(B13:B17)</f>
        <v>5</v>
      </c>
      <c r="C18" s="59"/>
      <c r="D18" s="46"/>
      <c r="E18" s="34">
        <f t="shared" ref="E18:S18" si="1">COUNTIF(E13:E17,"Yes")</f>
        <v>5</v>
      </c>
      <c r="F18" s="34">
        <f t="shared" si="1"/>
        <v>5</v>
      </c>
      <c r="G18" s="34">
        <f t="shared" si="1"/>
        <v>3</v>
      </c>
      <c r="H18" s="34">
        <f t="shared" si="1"/>
        <v>3</v>
      </c>
      <c r="I18" s="34">
        <f t="shared" si="1"/>
        <v>0</v>
      </c>
      <c r="J18" s="34">
        <f t="shared" si="1"/>
        <v>4</v>
      </c>
      <c r="K18" s="34">
        <f t="shared" si="1"/>
        <v>0</v>
      </c>
      <c r="L18" s="34">
        <f t="shared" si="1"/>
        <v>0</v>
      </c>
      <c r="M18" s="34">
        <f t="shared" si="1"/>
        <v>0</v>
      </c>
      <c r="N18" s="34">
        <f t="shared" si="1"/>
        <v>3</v>
      </c>
      <c r="O18" s="34">
        <f t="shared" si="1"/>
        <v>0</v>
      </c>
      <c r="P18" s="34">
        <f t="shared" si="1"/>
        <v>0</v>
      </c>
      <c r="Q18" s="34">
        <f t="shared" si="1"/>
        <v>5</v>
      </c>
      <c r="R18" s="34">
        <f t="shared" si="1"/>
        <v>5</v>
      </c>
      <c r="S18" s="34">
        <f t="shared" si="1"/>
        <v>0</v>
      </c>
    </row>
    <row r="19" spans="1:19" x14ac:dyDescent="0.2">
      <c r="A19" s="33"/>
      <c r="B19" s="46"/>
      <c r="C19" s="33"/>
      <c r="D19" s="46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ht="12.75" customHeight="1" x14ac:dyDescent="0.2">
      <c r="A20" s="71" t="s">
        <v>173</v>
      </c>
      <c r="B20" s="71" t="s">
        <v>174</v>
      </c>
      <c r="C20" s="71" t="s">
        <v>175</v>
      </c>
      <c r="D20" s="157">
        <v>1</v>
      </c>
      <c r="E20" s="169" t="s">
        <v>29</v>
      </c>
      <c r="F20" s="169" t="s">
        <v>29</v>
      </c>
      <c r="G20" s="169" t="s">
        <v>29</v>
      </c>
      <c r="H20" s="169" t="s">
        <v>29</v>
      </c>
      <c r="I20" s="169"/>
      <c r="J20" s="169" t="s">
        <v>29</v>
      </c>
      <c r="K20" s="169"/>
      <c r="L20" s="169"/>
      <c r="M20" s="169"/>
      <c r="N20" s="169"/>
      <c r="O20" s="169"/>
      <c r="P20" s="169"/>
      <c r="Q20" s="169" t="s">
        <v>29</v>
      </c>
      <c r="R20" s="169" t="s">
        <v>29</v>
      </c>
      <c r="S20" s="169"/>
    </row>
    <row r="21" spans="1:19" ht="12.75" customHeight="1" x14ac:dyDescent="0.2">
      <c r="A21" s="71" t="s">
        <v>173</v>
      </c>
      <c r="B21" s="71" t="s">
        <v>176</v>
      </c>
      <c r="C21" s="71" t="s">
        <v>177</v>
      </c>
      <c r="D21" s="157">
        <v>1</v>
      </c>
      <c r="E21" s="169" t="s">
        <v>29</v>
      </c>
      <c r="F21" s="169" t="s">
        <v>29</v>
      </c>
      <c r="G21" s="169" t="s">
        <v>29</v>
      </c>
      <c r="H21" s="169" t="s">
        <v>29</v>
      </c>
      <c r="I21" s="169"/>
      <c r="J21" s="169" t="s">
        <v>29</v>
      </c>
      <c r="K21" s="169"/>
      <c r="L21" s="169"/>
      <c r="M21" s="169"/>
      <c r="N21" s="169" t="s">
        <v>29</v>
      </c>
      <c r="O21" s="169"/>
      <c r="P21" s="169"/>
      <c r="Q21" s="169"/>
      <c r="R21" s="169" t="s">
        <v>29</v>
      </c>
      <c r="S21" s="169"/>
    </row>
    <row r="22" spans="1:19" ht="12.75" customHeight="1" x14ac:dyDescent="0.2">
      <c r="A22" s="72" t="s">
        <v>173</v>
      </c>
      <c r="B22" s="72" t="s">
        <v>178</v>
      </c>
      <c r="C22" s="72" t="s">
        <v>179</v>
      </c>
      <c r="D22" s="159">
        <v>1</v>
      </c>
      <c r="E22" s="170" t="s">
        <v>29</v>
      </c>
      <c r="F22" s="170" t="s">
        <v>29</v>
      </c>
      <c r="G22" s="170"/>
      <c r="H22" s="170" t="s">
        <v>29</v>
      </c>
      <c r="I22" s="170"/>
      <c r="J22" s="170" t="s">
        <v>29</v>
      </c>
      <c r="K22" s="170"/>
      <c r="L22" s="170"/>
      <c r="M22" s="170"/>
      <c r="N22" s="170" t="s">
        <v>29</v>
      </c>
      <c r="O22" s="170"/>
      <c r="P22" s="170"/>
      <c r="Q22" s="170"/>
      <c r="R22" s="170" t="s">
        <v>29</v>
      </c>
      <c r="S22" s="170"/>
    </row>
    <row r="23" spans="1:19" x14ac:dyDescent="0.2">
      <c r="A23" s="33"/>
      <c r="B23" s="34">
        <f>COUNTA(B20:B22)</f>
        <v>3</v>
      </c>
      <c r="C23" s="59"/>
      <c r="D23" s="33"/>
      <c r="E23" s="34">
        <f t="shared" ref="E23:S23" si="2">COUNTIF(E20:E22,"Yes")</f>
        <v>3</v>
      </c>
      <c r="F23" s="34">
        <f t="shared" si="2"/>
        <v>3</v>
      </c>
      <c r="G23" s="34">
        <f t="shared" si="2"/>
        <v>2</v>
      </c>
      <c r="H23" s="34">
        <f t="shared" si="2"/>
        <v>3</v>
      </c>
      <c r="I23" s="34">
        <f t="shared" si="2"/>
        <v>0</v>
      </c>
      <c r="J23" s="34">
        <f t="shared" si="2"/>
        <v>3</v>
      </c>
      <c r="K23" s="34">
        <f t="shared" si="2"/>
        <v>0</v>
      </c>
      <c r="L23" s="34">
        <f t="shared" si="2"/>
        <v>0</v>
      </c>
      <c r="M23" s="34">
        <f t="shared" si="2"/>
        <v>0</v>
      </c>
      <c r="N23" s="34">
        <f t="shared" si="2"/>
        <v>2</v>
      </c>
      <c r="O23" s="34">
        <f t="shared" si="2"/>
        <v>0</v>
      </c>
      <c r="P23" s="34">
        <f t="shared" si="2"/>
        <v>0</v>
      </c>
      <c r="Q23" s="34">
        <f t="shared" si="2"/>
        <v>1</v>
      </c>
      <c r="R23" s="34">
        <f t="shared" si="2"/>
        <v>3</v>
      </c>
      <c r="S23" s="34">
        <f t="shared" si="2"/>
        <v>0</v>
      </c>
    </row>
    <row r="24" spans="1:19" x14ac:dyDescent="0.2">
      <c r="A24" s="47"/>
      <c r="B24" s="47"/>
      <c r="C24" s="89"/>
      <c r="D24" s="33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</row>
    <row r="25" spans="1:19" x14ac:dyDescent="0.2">
      <c r="A25" s="72" t="s">
        <v>180</v>
      </c>
      <c r="B25" s="72" t="s">
        <v>181</v>
      </c>
      <c r="C25" s="72" t="s">
        <v>182</v>
      </c>
      <c r="D25" s="159">
        <v>2</v>
      </c>
      <c r="E25" s="170" t="s">
        <v>29</v>
      </c>
      <c r="F25" s="170" t="s">
        <v>29</v>
      </c>
      <c r="G25" s="170" t="s">
        <v>29</v>
      </c>
      <c r="H25" s="170"/>
      <c r="I25" s="170"/>
      <c r="J25" s="170"/>
      <c r="K25" s="170"/>
      <c r="L25" s="170"/>
      <c r="M25" s="170"/>
      <c r="N25" s="170"/>
      <c r="O25" s="170"/>
      <c r="P25" s="170"/>
      <c r="Q25" s="170" t="s">
        <v>29</v>
      </c>
      <c r="R25" s="170" t="s">
        <v>29</v>
      </c>
      <c r="S25" s="72"/>
    </row>
    <row r="26" spans="1:19" x14ac:dyDescent="0.2">
      <c r="A26" s="33"/>
      <c r="B26" s="34">
        <f>COUNTA(B25:B25)</f>
        <v>1</v>
      </c>
      <c r="C26" s="127"/>
      <c r="D26" s="33"/>
      <c r="E26" s="34">
        <f t="shared" ref="E26:S26" si="3">COUNTIF(E25:E25,"Yes")</f>
        <v>1</v>
      </c>
      <c r="F26" s="34">
        <f t="shared" si="3"/>
        <v>1</v>
      </c>
      <c r="G26" s="34">
        <f t="shared" si="3"/>
        <v>1</v>
      </c>
      <c r="H26" s="34">
        <f t="shared" si="3"/>
        <v>0</v>
      </c>
      <c r="I26" s="34">
        <f t="shared" si="3"/>
        <v>0</v>
      </c>
      <c r="J26" s="34">
        <f t="shared" si="3"/>
        <v>0</v>
      </c>
      <c r="K26" s="34">
        <f t="shared" si="3"/>
        <v>0</v>
      </c>
      <c r="L26" s="34">
        <f t="shared" si="3"/>
        <v>0</v>
      </c>
      <c r="M26" s="34">
        <f t="shared" si="3"/>
        <v>0</v>
      </c>
      <c r="N26" s="34">
        <f t="shared" si="3"/>
        <v>0</v>
      </c>
      <c r="O26" s="34">
        <f t="shared" si="3"/>
        <v>0</v>
      </c>
      <c r="P26" s="34">
        <f t="shared" si="3"/>
        <v>0</v>
      </c>
      <c r="Q26" s="34">
        <f t="shared" si="3"/>
        <v>1</v>
      </c>
      <c r="R26" s="34">
        <f t="shared" si="3"/>
        <v>1</v>
      </c>
      <c r="S26" s="34">
        <f t="shared" si="3"/>
        <v>0</v>
      </c>
    </row>
    <row r="27" spans="1:19" x14ac:dyDescent="0.2">
      <c r="A27" s="47"/>
      <c r="B27" s="47"/>
      <c r="C27" s="89"/>
      <c r="D27" s="33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</row>
    <row r="28" spans="1:19" ht="12.75" customHeight="1" x14ac:dyDescent="0.2">
      <c r="A28" s="71" t="s">
        <v>183</v>
      </c>
      <c r="B28" s="71" t="s">
        <v>184</v>
      </c>
      <c r="C28" s="71" t="s">
        <v>185</v>
      </c>
      <c r="D28" s="157">
        <v>2</v>
      </c>
      <c r="E28" s="169" t="s">
        <v>29</v>
      </c>
      <c r="F28" s="169" t="s">
        <v>29</v>
      </c>
      <c r="G28" s="169" t="s">
        <v>29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 t="s">
        <v>29</v>
      </c>
      <c r="R28" s="169" t="s">
        <v>29</v>
      </c>
      <c r="S28" s="71"/>
    </row>
    <row r="29" spans="1:19" ht="12.75" customHeight="1" x14ac:dyDescent="0.2">
      <c r="A29" s="71" t="s">
        <v>183</v>
      </c>
      <c r="B29" s="71" t="s">
        <v>186</v>
      </c>
      <c r="C29" s="71" t="s">
        <v>187</v>
      </c>
      <c r="D29" s="157">
        <v>1</v>
      </c>
      <c r="E29" s="169" t="s">
        <v>29</v>
      </c>
      <c r="F29" s="169" t="s">
        <v>29</v>
      </c>
      <c r="G29" s="169" t="s">
        <v>29</v>
      </c>
      <c r="H29" s="169" t="s">
        <v>29</v>
      </c>
      <c r="I29" s="169"/>
      <c r="J29" s="169"/>
      <c r="K29" s="169"/>
      <c r="L29" s="169"/>
      <c r="M29" s="169"/>
      <c r="N29" s="169"/>
      <c r="O29" s="169"/>
      <c r="P29" s="169"/>
      <c r="Q29" s="169" t="s">
        <v>29</v>
      </c>
      <c r="R29" s="169" t="s">
        <v>29</v>
      </c>
      <c r="S29" s="71"/>
    </row>
    <row r="30" spans="1:19" ht="12.75" customHeight="1" x14ac:dyDescent="0.2">
      <c r="A30" s="71" t="s">
        <v>183</v>
      </c>
      <c r="B30" s="71" t="s">
        <v>188</v>
      </c>
      <c r="C30" s="71" t="s">
        <v>189</v>
      </c>
      <c r="D30" s="157">
        <v>1</v>
      </c>
      <c r="E30" s="169" t="s">
        <v>29</v>
      </c>
      <c r="F30" s="169" t="s">
        <v>29</v>
      </c>
      <c r="G30" s="169"/>
      <c r="H30" s="169" t="s">
        <v>29</v>
      </c>
      <c r="I30" s="169"/>
      <c r="J30" s="169"/>
      <c r="K30" s="169"/>
      <c r="L30" s="169"/>
      <c r="M30" s="169"/>
      <c r="N30" s="169"/>
      <c r="O30" s="169"/>
      <c r="P30" s="169"/>
      <c r="Q30" s="169" t="s">
        <v>29</v>
      </c>
      <c r="R30" s="169" t="s">
        <v>29</v>
      </c>
      <c r="S30" s="71"/>
    </row>
    <row r="31" spans="1:19" ht="12.75" customHeight="1" x14ac:dyDescent="0.2">
      <c r="A31" s="71" t="s">
        <v>183</v>
      </c>
      <c r="B31" s="71" t="s">
        <v>190</v>
      </c>
      <c r="C31" s="71" t="s">
        <v>191</v>
      </c>
      <c r="D31" s="157">
        <v>1</v>
      </c>
      <c r="E31" s="169" t="s">
        <v>29</v>
      </c>
      <c r="F31" s="169" t="s">
        <v>29</v>
      </c>
      <c r="G31" s="169" t="s">
        <v>29</v>
      </c>
      <c r="H31" s="169"/>
      <c r="I31" s="169"/>
      <c r="J31" s="169"/>
      <c r="K31" s="169"/>
      <c r="L31" s="169"/>
      <c r="M31" s="169"/>
      <c r="N31" s="169"/>
      <c r="O31" s="169"/>
      <c r="P31" s="169"/>
      <c r="Q31" s="169" t="s">
        <v>29</v>
      </c>
      <c r="R31" s="169" t="s">
        <v>29</v>
      </c>
      <c r="S31" s="71"/>
    </row>
    <row r="32" spans="1:19" ht="12.75" customHeight="1" x14ac:dyDescent="0.2">
      <c r="A32" s="71" t="s">
        <v>183</v>
      </c>
      <c r="B32" s="71" t="s">
        <v>192</v>
      </c>
      <c r="C32" s="71" t="s">
        <v>193</v>
      </c>
      <c r="D32" s="157">
        <v>1</v>
      </c>
      <c r="E32" s="169" t="s">
        <v>29</v>
      </c>
      <c r="F32" s="169" t="s">
        <v>29</v>
      </c>
      <c r="G32" s="169" t="s">
        <v>29</v>
      </c>
      <c r="H32" s="169" t="s">
        <v>29</v>
      </c>
      <c r="I32" s="169"/>
      <c r="J32" s="169"/>
      <c r="K32" s="169"/>
      <c r="L32" s="169"/>
      <c r="M32" s="169"/>
      <c r="N32" s="169"/>
      <c r="O32" s="169"/>
      <c r="P32" s="169"/>
      <c r="Q32" s="169" t="s">
        <v>29</v>
      </c>
      <c r="R32" s="169" t="s">
        <v>29</v>
      </c>
      <c r="S32" s="71"/>
    </row>
    <row r="33" spans="1:19" ht="18" customHeight="1" x14ac:dyDescent="0.2">
      <c r="A33" s="72" t="s">
        <v>183</v>
      </c>
      <c r="B33" s="72" t="s">
        <v>194</v>
      </c>
      <c r="C33" s="72" t="s">
        <v>195</v>
      </c>
      <c r="D33" s="159">
        <v>1</v>
      </c>
      <c r="E33" s="170" t="s">
        <v>29</v>
      </c>
      <c r="F33" s="170" t="s">
        <v>29</v>
      </c>
      <c r="G33" s="170" t="s">
        <v>29</v>
      </c>
      <c r="H33" s="170" t="s">
        <v>29</v>
      </c>
      <c r="I33" s="170"/>
      <c r="J33" s="170"/>
      <c r="K33" s="170"/>
      <c r="L33" s="170"/>
      <c r="M33" s="170"/>
      <c r="N33" s="170"/>
      <c r="O33" s="170"/>
      <c r="P33" s="170"/>
      <c r="Q33" s="170" t="s">
        <v>29</v>
      </c>
      <c r="R33" s="170" t="s">
        <v>29</v>
      </c>
      <c r="S33" s="72"/>
    </row>
    <row r="34" spans="1:19" x14ac:dyDescent="0.2">
      <c r="A34" s="33"/>
      <c r="B34" s="34">
        <f>COUNTA(B28:B33)</f>
        <v>6</v>
      </c>
      <c r="C34" s="127"/>
      <c r="D34" s="33"/>
      <c r="E34" s="34">
        <f t="shared" ref="E34:S34" si="4">COUNTIF(E28:E33,"Yes")</f>
        <v>6</v>
      </c>
      <c r="F34" s="34">
        <f t="shared" si="4"/>
        <v>6</v>
      </c>
      <c r="G34" s="34">
        <f t="shared" si="4"/>
        <v>5</v>
      </c>
      <c r="H34" s="34">
        <f t="shared" si="4"/>
        <v>4</v>
      </c>
      <c r="I34" s="34">
        <f t="shared" si="4"/>
        <v>0</v>
      </c>
      <c r="J34" s="34">
        <f t="shared" si="4"/>
        <v>0</v>
      </c>
      <c r="K34" s="34">
        <f t="shared" si="4"/>
        <v>0</v>
      </c>
      <c r="L34" s="34">
        <f t="shared" si="4"/>
        <v>0</v>
      </c>
      <c r="M34" s="34">
        <f t="shared" si="4"/>
        <v>0</v>
      </c>
      <c r="N34" s="34">
        <f t="shared" si="4"/>
        <v>0</v>
      </c>
      <c r="O34" s="34">
        <f t="shared" si="4"/>
        <v>0</v>
      </c>
      <c r="P34" s="34">
        <f t="shared" si="4"/>
        <v>0</v>
      </c>
      <c r="Q34" s="34">
        <f t="shared" si="4"/>
        <v>6</v>
      </c>
      <c r="R34" s="34">
        <f t="shared" si="4"/>
        <v>6</v>
      </c>
      <c r="S34" s="34">
        <f t="shared" si="4"/>
        <v>0</v>
      </c>
    </row>
    <row r="35" spans="1:19" x14ac:dyDescent="0.2">
      <c r="A35" s="47"/>
      <c r="B35" s="47"/>
      <c r="C35" s="89"/>
      <c r="D35" s="33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</row>
    <row r="36" spans="1:19" ht="12.75" customHeight="1" x14ac:dyDescent="0.2">
      <c r="A36" s="72" t="s">
        <v>196</v>
      </c>
      <c r="B36" s="72" t="s">
        <v>197</v>
      </c>
      <c r="C36" s="72" t="s">
        <v>273</v>
      </c>
      <c r="D36" s="159">
        <v>1</v>
      </c>
      <c r="E36" s="170" t="s">
        <v>29</v>
      </c>
      <c r="F36" s="170" t="s">
        <v>29</v>
      </c>
      <c r="G36" s="170" t="s">
        <v>29</v>
      </c>
      <c r="H36" s="170" t="s">
        <v>29</v>
      </c>
      <c r="I36" s="167"/>
      <c r="J36" s="170" t="s">
        <v>29</v>
      </c>
      <c r="K36" s="167"/>
      <c r="L36" s="167"/>
      <c r="M36" s="167"/>
      <c r="N36" s="170" t="s">
        <v>29</v>
      </c>
      <c r="O36" s="167"/>
      <c r="P36" s="167"/>
      <c r="Q36" s="170" t="s">
        <v>29</v>
      </c>
      <c r="R36" s="170" t="s">
        <v>29</v>
      </c>
      <c r="S36" s="167"/>
    </row>
    <row r="37" spans="1:19" x14ac:dyDescent="0.2">
      <c r="A37" s="33"/>
      <c r="B37" s="34">
        <f>COUNTA(B36:B36)</f>
        <v>1</v>
      </c>
      <c r="C37" s="127"/>
      <c r="D37" s="33"/>
      <c r="E37" s="34">
        <f t="shared" ref="E37:S37" si="5">COUNTIF(E36:E36,"Yes")</f>
        <v>1</v>
      </c>
      <c r="F37" s="34">
        <f t="shared" si="5"/>
        <v>1</v>
      </c>
      <c r="G37" s="34">
        <f t="shared" si="5"/>
        <v>1</v>
      </c>
      <c r="H37" s="34">
        <f t="shared" si="5"/>
        <v>1</v>
      </c>
      <c r="I37" s="34">
        <f t="shared" si="5"/>
        <v>0</v>
      </c>
      <c r="J37" s="34">
        <f t="shared" si="5"/>
        <v>1</v>
      </c>
      <c r="K37" s="34">
        <f t="shared" si="5"/>
        <v>0</v>
      </c>
      <c r="L37" s="34">
        <f t="shared" si="5"/>
        <v>0</v>
      </c>
      <c r="M37" s="34">
        <f t="shared" si="5"/>
        <v>0</v>
      </c>
      <c r="N37" s="34">
        <f t="shared" si="5"/>
        <v>1</v>
      </c>
      <c r="O37" s="34">
        <f t="shared" si="5"/>
        <v>0</v>
      </c>
      <c r="P37" s="34">
        <f t="shared" si="5"/>
        <v>0</v>
      </c>
      <c r="Q37" s="34">
        <f t="shared" si="5"/>
        <v>1</v>
      </c>
      <c r="R37" s="34">
        <f t="shared" si="5"/>
        <v>1</v>
      </c>
      <c r="S37" s="34">
        <f t="shared" si="5"/>
        <v>0</v>
      </c>
    </row>
    <row r="38" spans="1:19" x14ac:dyDescent="0.2">
      <c r="A38" s="47"/>
      <c r="B38" s="47"/>
      <c r="C38" s="89"/>
      <c r="D38" s="33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</row>
    <row r="39" spans="1:19" ht="12.75" customHeight="1" x14ac:dyDescent="0.2">
      <c r="A39" s="71" t="s">
        <v>199</v>
      </c>
      <c r="B39" s="71" t="s">
        <v>200</v>
      </c>
      <c r="C39" s="71" t="s">
        <v>201</v>
      </c>
      <c r="D39" s="157">
        <v>1</v>
      </c>
      <c r="E39" s="169" t="s">
        <v>29</v>
      </c>
      <c r="F39" s="169" t="s">
        <v>29</v>
      </c>
      <c r="G39" s="169" t="s">
        <v>29</v>
      </c>
      <c r="H39" s="169"/>
      <c r="I39" s="169"/>
      <c r="J39" s="169"/>
      <c r="K39" s="169"/>
      <c r="L39" s="169"/>
      <c r="M39" s="169"/>
      <c r="N39" s="169"/>
      <c r="O39" s="169"/>
      <c r="P39" s="169"/>
      <c r="Q39" s="169" t="s">
        <v>29</v>
      </c>
      <c r="R39" s="169" t="s">
        <v>29</v>
      </c>
      <c r="S39" s="169"/>
    </row>
    <row r="40" spans="1:19" ht="12.75" customHeight="1" x14ac:dyDescent="0.2">
      <c r="A40" s="71" t="s">
        <v>199</v>
      </c>
      <c r="B40" s="71" t="s">
        <v>202</v>
      </c>
      <c r="C40" s="71" t="s">
        <v>203</v>
      </c>
      <c r="D40" s="157">
        <v>1</v>
      </c>
      <c r="E40" s="169" t="s">
        <v>29</v>
      </c>
      <c r="F40" s="169" t="s">
        <v>29</v>
      </c>
      <c r="G40" s="169" t="s">
        <v>29</v>
      </c>
      <c r="H40" s="169" t="s">
        <v>29</v>
      </c>
      <c r="I40" s="169"/>
      <c r="J40" s="169" t="s">
        <v>29</v>
      </c>
      <c r="K40" s="169"/>
      <c r="L40" s="169"/>
      <c r="M40" s="169"/>
      <c r="N40" s="169" t="s">
        <v>29</v>
      </c>
      <c r="O40" s="169"/>
      <c r="P40" s="169"/>
      <c r="Q40" s="169" t="s">
        <v>29</v>
      </c>
      <c r="R40" s="169" t="s">
        <v>29</v>
      </c>
      <c r="S40" s="169"/>
    </row>
    <row r="41" spans="1:19" ht="12.75" customHeight="1" x14ac:dyDescent="0.2">
      <c r="A41" s="71" t="s">
        <v>199</v>
      </c>
      <c r="B41" s="71" t="s">
        <v>204</v>
      </c>
      <c r="C41" s="71" t="s">
        <v>205</v>
      </c>
      <c r="D41" s="157">
        <v>1</v>
      </c>
      <c r="E41" s="169" t="s">
        <v>29</v>
      </c>
      <c r="F41" s="169" t="s">
        <v>29</v>
      </c>
      <c r="G41" s="169"/>
      <c r="H41" s="169" t="s">
        <v>29</v>
      </c>
      <c r="I41" s="169"/>
      <c r="J41" s="169"/>
      <c r="K41" s="169"/>
      <c r="L41" s="169"/>
      <c r="M41" s="169"/>
      <c r="N41" s="169"/>
      <c r="O41" s="169"/>
      <c r="P41" s="169"/>
      <c r="Q41" s="169" t="s">
        <v>29</v>
      </c>
      <c r="R41" s="169" t="s">
        <v>29</v>
      </c>
      <c r="S41" s="169"/>
    </row>
    <row r="42" spans="1:19" ht="12.75" customHeight="1" x14ac:dyDescent="0.2">
      <c r="A42" s="71" t="s">
        <v>199</v>
      </c>
      <c r="B42" s="71" t="s">
        <v>206</v>
      </c>
      <c r="C42" s="71" t="s">
        <v>207</v>
      </c>
      <c r="D42" s="157">
        <v>1</v>
      </c>
      <c r="E42" s="169" t="s">
        <v>29</v>
      </c>
      <c r="F42" s="169" t="s">
        <v>29</v>
      </c>
      <c r="G42" s="169" t="s">
        <v>29</v>
      </c>
      <c r="H42" s="169" t="s">
        <v>29</v>
      </c>
      <c r="I42" s="169"/>
      <c r="J42" s="169" t="s">
        <v>29</v>
      </c>
      <c r="K42" s="169"/>
      <c r="L42" s="169"/>
      <c r="M42" s="169"/>
      <c r="N42" s="169" t="s">
        <v>29</v>
      </c>
      <c r="O42" s="169"/>
      <c r="P42" s="169"/>
      <c r="Q42" s="169" t="s">
        <v>29</v>
      </c>
      <c r="R42" s="169" t="s">
        <v>29</v>
      </c>
      <c r="S42" s="169"/>
    </row>
    <row r="43" spans="1:19" ht="12.75" customHeight="1" x14ac:dyDescent="0.2">
      <c r="A43" s="71" t="s">
        <v>199</v>
      </c>
      <c r="B43" s="71" t="s">
        <v>208</v>
      </c>
      <c r="C43" s="71" t="s">
        <v>209</v>
      </c>
      <c r="D43" s="157">
        <v>1</v>
      </c>
      <c r="E43" s="169" t="s">
        <v>29</v>
      </c>
      <c r="F43" s="169" t="s">
        <v>29</v>
      </c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 t="s">
        <v>29</v>
      </c>
      <c r="R43" s="169" t="s">
        <v>29</v>
      </c>
      <c r="S43" s="169"/>
    </row>
    <row r="44" spans="1:19" ht="12.75" customHeight="1" x14ac:dyDescent="0.2">
      <c r="A44" s="71" t="s">
        <v>199</v>
      </c>
      <c r="B44" s="71" t="s">
        <v>210</v>
      </c>
      <c r="C44" s="71" t="s">
        <v>211</v>
      </c>
      <c r="D44" s="157">
        <v>1</v>
      </c>
      <c r="E44" s="169" t="s">
        <v>29</v>
      </c>
      <c r="F44" s="169" t="s">
        <v>29</v>
      </c>
      <c r="G44" s="169"/>
      <c r="H44" s="169" t="s">
        <v>29</v>
      </c>
      <c r="I44" s="169"/>
      <c r="J44" s="169"/>
      <c r="K44" s="169"/>
      <c r="L44" s="169"/>
      <c r="M44" s="169"/>
      <c r="N44" s="169"/>
      <c r="O44" s="169"/>
      <c r="P44" s="169"/>
      <c r="Q44" s="169"/>
      <c r="R44" s="169" t="s">
        <v>29</v>
      </c>
      <c r="S44" s="169"/>
    </row>
    <row r="45" spans="1:19" ht="12.75" customHeight="1" x14ac:dyDescent="0.2">
      <c r="A45" s="71" t="s">
        <v>199</v>
      </c>
      <c r="B45" s="71" t="s">
        <v>212</v>
      </c>
      <c r="C45" s="71" t="s">
        <v>213</v>
      </c>
      <c r="D45" s="157">
        <v>1</v>
      </c>
      <c r="E45" s="169" t="s">
        <v>29</v>
      </c>
      <c r="F45" s="169" t="s">
        <v>29</v>
      </c>
      <c r="G45" s="169" t="s">
        <v>29</v>
      </c>
      <c r="H45" s="169" t="s">
        <v>29</v>
      </c>
      <c r="I45" s="169"/>
      <c r="J45" s="169" t="s">
        <v>29</v>
      </c>
      <c r="K45" s="169"/>
      <c r="L45" s="169"/>
      <c r="M45" s="169"/>
      <c r="N45" s="169"/>
      <c r="O45" s="169"/>
      <c r="P45" s="169"/>
      <c r="Q45" s="169" t="s">
        <v>29</v>
      </c>
      <c r="R45" s="169" t="s">
        <v>29</v>
      </c>
      <c r="S45" s="169"/>
    </row>
    <row r="46" spans="1:19" ht="12.75" customHeight="1" x14ac:dyDescent="0.2">
      <c r="A46" s="71" t="s">
        <v>199</v>
      </c>
      <c r="B46" s="71" t="s">
        <v>214</v>
      </c>
      <c r="C46" s="71" t="s">
        <v>215</v>
      </c>
      <c r="D46" s="157">
        <v>1</v>
      </c>
      <c r="E46" s="169" t="s">
        <v>29</v>
      </c>
      <c r="F46" s="169" t="s">
        <v>29</v>
      </c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</row>
    <row r="47" spans="1:19" ht="12.75" customHeight="1" x14ac:dyDescent="0.2">
      <c r="A47" s="71" t="s">
        <v>199</v>
      </c>
      <c r="B47" s="71" t="s">
        <v>216</v>
      </c>
      <c r="C47" s="71" t="s">
        <v>217</v>
      </c>
      <c r="D47" s="157">
        <v>1</v>
      </c>
      <c r="E47" s="169" t="s">
        <v>29</v>
      </c>
      <c r="F47" s="169" t="s">
        <v>29</v>
      </c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</row>
    <row r="48" spans="1:19" ht="12.75" customHeight="1" x14ac:dyDescent="0.2">
      <c r="A48" s="71" t="s">
        <v>199</v>
      </c>
      <c r="B48" s="71" t="s">
        <v>278</v>
      </c>
      <c r="C48" s="71" t="s">
        <v>279</v>
      </c>
      <c r="D48" s="157">
        <v>1</v>
      </c>
      <c r="E48" s="169" t="s">
        <v>29</v>
      </c>
      <c r="F48" s="169" t="s">
        <v>29</v>
      </c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 t="s">
        <v>29</v>
      </c>
      <c r="R48" s="169" t="s">
        <v>29</v>
      </c>
      <c r="S48" s="169"/>
    </row>
    <row r="49" spans="1:19" ht="12.75" customHeight="1" x14ac:dyDescent="0.2">
      <c r="A49" s="71" t="s">
        <v>199</v>
      </c>
      <c r="B49" s="71" t="s">
        <v>280</v>
      </c>
      <c r="C49" s="71" t="s">
        <v>281</v>
      </c>
      <c r="D49" s="157">
        <v>1</v>
      </c>
      <c r="E49" s="169" t="s">
        <v>29</v>
      </c>
      <c r="F49" s="169" t="s">
        <v>29</v>
      </c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 t="s">
        <v>29</v>
      </c>
      <c r="R49" s="169" t="s">
        <v>29</v>
      </c>
      <c r="S49" s="169"/>
    </row>
    <row r="50" spans="1:19" ht="12.75" customHeight="1" x14ac:dyDescent="0.2">
      <c r="A50" s="71" t="s">
        <v>199</v>
      </c>
      <c r="B50" s="71" t="s">
        <v>282</v>
      </c>
      <c r="C50" s="71" t="s">
        <v>283</v>
      </c>
      <c r="D50" s="157">
        <v>1</v>
      </c>
      <c r="E50" s="169" t="s">
        <v>29</v>
      </c>
      <c r="F50" s="169" t="s">
        <v>29</v>
      </c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 t="s">
        <v>29</v>
      </c>
      <c r="R50" s="169" t="s">
        <v>29</v>
      </c>
      <c r="S50" s="169"/>
    </row>
    <row r="51" spans="1:19" ht="12.75" customHeight="1" x14ac:dyDescent="0.2">
      <c r="A51" s="71" t="s">
        <v>199</v>
      </c>
      <c r="B51" s="71" t="s">
        <v>218</v>
      </c>
      <c r="C51" s="71" t="s">
        <v>219</v>
      </c>
      <c r="D51" s="157">
        <v>1</v>
      </c>
      <c r="E51" s="169" t="s">
        <v>29</v>
      </c>
      <c r="F51" s="169" t="s">
        <v>29</v>
      </c>
      <c r="G51" s="169" t="s">
        <v>29</v>
      </c>
      <c r="H51" s="169" t="s">
        <v>29</v>
      </c>
      <c r="I51" s="169"/>
      <c r="J51" s="169"/>
      <c r="K51" s="169"/>
      <c r="L51" s="169"/>
      <c r="M51" s="169"/>
      <c r="N51" s="169"/>
      <c r="O51" s="169"/>
      <c r="P51" s="169"/>
      <c r="Q51" s="169" t="s">
        <v>29</v>
      </c>
      <c r="R51" s="169" t="s">
        <v>29</v>
      </c>
      <c r="S51" s="169"/>
    </row>
    <row r="52" spans="1:19" ht="17.25" customHeight="1" x14ac:dyDescent="0.2">
      <c r="A52" s="71" t="s">
        <v>199</v>
      </c>
      <c r="B52" s="71" t="s">
        <v>220</v>
      </c>
      <c r="C52" s="71" t="s">
        <v>221</v>
      </c>
      <c r="D52" s="157">
        <v>1</v>
      </c>
      <c r="E52" s="169" t="s">
        <v>29</v>
      </c>
      <c r="F52" s="169" t="s">
        <v>29</v>
      </c>
      <c r="G52" s="169"/>
      <c r="H52" s="169" t="s">
        <v>29</v>
      </c>
      <c r="I52" s="169"/>
      <c r="J52" s="169"/>
      <c r="K52" s="169"/>
      <c r="L52" s="169"/>
      <c r="M52" s="169"/>
      <c r="N52" s="169"/>
      <c r="O52" s="169"/>
      <c r="P52" s="169"/>
      <c r="Q52" s="169" t="s">
        <v>29</v>
      </c>
      <c r="R52" s="169" t="s">
        <v>29</v>
      </c>
      <c r="S52" s="169"/>
    </row>
    <row r="53" spans="1:19" ht="12.75" customHeight="1" x14ac:dyDescent="0.2">
      <c r="A53" s="71" t="s">
        <v>199</v>
      </c>
      <c r="B53" s="71" t="s">
        <v>222</v>
      </c>
      <c r="C53" s="71" t="s">
        <v>223</v>
      </c>
      <c r="D53" s="157">
        <v>1</v>
      </c>
      <c r="E53" s="169" t="s">
        <v>29</v>
      </c>
      <c r="F53" s="169" t="s">
        <v>29</v>
      </c>
      <c r="G53" s="169" t="s">
        <v>29</v>
      </c>
      <c r="H53" s="169" t="s">
        <v>29</v>
      </c>
      <c r="I53" s="169"/>
      <c r="J53" s="169" t="s">
        <v>29</v>
      </c>
      <c r="K53" s="169"/>
      <c r="L53" s="169"/>
      <c r="M53" s="169"/>
      <c r="N53" s="169" t="s">
        <v>29</v>
      </c>
      <c r="O53" s="169"/>
      <c r="P53" s="169"/>
      <c r="Q53" s="169" t="s">
        <v>29</v>
      </c>
      <c r="R53" s="169" t="s">
        <v>29</v>
      </c>
      <c r="S53" s="169"/>
    </row>
    <row r="54" spans="1:19" ht="12.75" customHeight="1" x14ac:dyDescent="0.2">
      <c r="A54" s="71" t="s">
        <v>199</v>
      </c>
      <c r="B54" s="71" t="s">
        <v>224</v>
      </c>
      <c r="C54" s="71" t="s">
        <v>225</v>
      </c>
      <c r="D54" s="157">
        <v>1</v>
      </c>
      <c r="E54" s="169" t="s">
        <v>29</v>
      </c>
      <c r="F54" s="169" t="s">
        <v>29</v>
      </c>
      <c r="G54" s="169" t="s">
        <v>29</v>
      </c>
      <c r="H54" s="169"/>
      <c r="I54" s="169"/>
      <c r="J54" s="169" t="s">
        <v>29</v>
      </c>
      <c r="K54" s="169"/>
      <c r="L54" s="169"/>
      <c r="M54" s="169"/>
      <c r="N54" s="169"/>
      <c r="O54" s="169"/>
      <c r="P54" s="169"/>
      <c r="Q54" s="169" t="s">
        <v>29</v>
      </c>
      <c r="R54" s="169" t="s">
        <v>29</v>
      </c>
      <c r="S54" s="169"/>
    </row>
    <row r="55" spans="1:19" ht="12.75" customHeight="1" x14ac:dyDescent="0.2">
      <c r="A55" s="71" t="s">
        <v>199</v>
      </c>
      <c r="B55" s="71" t="s">
        <v>226</v>
      </c>
      <c r="C55" s="71" t="s">
        <v>227</v>
      </c>
      <c r="D55" s="157">
        <v>1</v>
      </c>
      <c r="E55" s="169" t="s">
        <v>29</v>
      </c>
      <c r="F55" s="169" t="s">
        <v>29</v>
      </c>
      <c r="G55" s="169" t="s">
        <v>29</v>
      </c>
      <c r="H55" s="169" t="s">
        <v>29</v>
      </c>
      <c r="I55" s="169"/>
      <c r="J55" s="169"/>
      <c r="K55" s="169"/>
      <c r="L55" s="169" t="s">
        <v>29</v>
      </c>
      <c r="M55" s="169"/>
      <c r="N55" s="169"/>
      <c r="O55" s="169"/>
      <c r="P55" s="169"/>
      <c r="Q55" s="169" t="s">
        <v>29</v>
      </c>
      <c r="R55" s="169" t="s">
        <v>29</v>
      </c>
      <c r="S55" s="169"/>
    </row>
    <row r="56" spans="1:19" ht="12.75" customHeight="1" x14ac:dyDescent="0.2">
      <c r="A56" s="71" t="s">
        <v>199</v>
      </c>
      <c r="B56" s="71" t="s">
        <v>228</v>
      </c>
      <c r="C56" s="71" t="s">
        <v>229</v>
      </c>
      <c r="D56" s="157">
        <v>1</v>
      </c>
      <c r="E56" s="169" t="s">
        <v>29</v>
      </c>
      <c r="F56" s="169" t="s">
        <v>29</v>
      </c>
      <c r="G56" s="169" t="s">
        <v>29</v>
      </c>
      <c r="H56" s="169"/>
      <c r="I56" s="169"/>
      <c r="J56" s="169"/>
      <c r="K56" s="169"/>
      <c r="L56" s="169"/>
      <c r="M56" s="169"/>
      <c r="N56" s="169"/>
      <c r="O56" s="169"/>
      <c r="P56" s="169"/>
      <c r="Q56" s="169" t="s">
        <v>29</v>
      </c>
      <c r="R56" s="169" t="s">
        <v>29</v>
      </c>
      <c r="S56" s="169"/>
    </row>
    <row r="57" spans="1:19" ht="12.75" customHeight="1" x14ac:dyDescent="0.2">
      <c r="A57" s="71" t="s">
        <v>199</v>
      </c>
      <c r="B57" s="71" t="s">
        <v>230</v>
      </c>
      <c r="C57" s="71" t="s">
        <v>231</v>
      </c>
      <c r="D57" s="157">
        <v>1</v>
      </c>
      <c r="E57" s="169" t="s">
        <v>29</v>
      </c>
      <c r="F57" s="169" t="s">
        <v>29</v>
      </c>
      <c r="G57" s="169" t="s">
        <v>29</v>
      </c>
      <c r="H57" s="169"/>
      <c r="I57" s="169"/>
      <c r="J57" s="169"/>
      <c r="K57" s="169"/>
      <c r="L57" s="169"/>
      <c r="M57" s="169"/>
      <c r="N57" s="169"/>
      <c r="O57" s="169"/>
      <c r="P57" s="169"/>
      <c r="Q57" s="169" t="s">
        <v>29</v>
      </c>
      <c r="R57" s="169"/>
      <c r="S57" s="169"/>
    </row>
    <row r="58" spans="1:19" ht="12.75" customHeight="1" x14ac:dyDescent="0.2">
      <c r="A58" s="71" t="s">
        <v>199</v>
      </c>
      <c r="B58" s="71" t="s">
        <v>232</v>
      </c>
      <c r="C58" s="71" t="s">
        <v>233</v>
      </c>
      <c r="D58" s="157">
        <v>1</v>
      </c>
      <c r="E58" s="169" t="s">
        <v>29</v>
      </c>
      <c r="F58" s="169" t="s">
        <v>29</v>
      </c>
      <c r="G58" s="169"/>
      <c r="H58" s="169" t="s">
        <v>29</v>
      </c>
      <c r="I58" s="169"/>
      <c r="J58" s="169" t="s">
        <v>29</v>
      </c>
      <c r="K58" s="169"/>
      <c r="L58" s="169"/>
      <c r="M58" s="169"/>
      <c r="N58" s="169" t="s">
        <v>29</v>
      </c>
      <c r="O58" s="169"/>
      <c r="P58" s="169"/>
      <c r="Q58" s="169" t="s">
        <v>29</v>
      </c>
      <c r="R58" s="169" t="s">
        <v>29</v>
      </c>
      <c r="S58" s="169"/>
    </row>
    <row r="59" spans="1:19" ht="12.75" customHeight="1" x14ac:dyDescent="0.2">
      <c r="A59" s="71" t="s">
        <v>199</v>
      </c>
      <c r="B59" s="71" t="s">
        <v>234</v>
      </c>
      <c r="C59" s="71" t="s">
        <v>235</v>
      </c>
      <c r="D59" s="157">
        <v>1</v>
      </c>
      <c r="E59" s="169" t="s">
        <v>29</v>
      </c>
      <c r="F59" s="169" t="s">
        <v>29</v>
      </c>
      <c r="G59" s="169" t="s">
        <v>29</v>
      </c>
      <c r="H59" s="169" t="s">
        <v>29</v>
      </c>
      <c r="I59" s="169"/>
      <c r="J59" s="169" t="s">
        <v>29</v>
      </c>
      <c r="K59" s="169"/>
      <c r="L59" s="169"/>
      <c r="M59" s="169"/>
      <c r="N59" s="169"/>
      <c r="O59" s="169"/>
      <c r="P59" s="169"/>
      <c r="Q59" s="169" t="s">
        <v>29</v>
      </c>
      <c r="R59" s="169" t="s">
        <v>29</v>
      </c>
      <c r="S59" s="169"/>
    </row>
    <row r="60" spans="1:19" ht="12.75" customHeight="1" x14ac:dyDescent="0.2">
      <c r="A60" s="71" t="s">
        <v>199</v>
      </c>
      <c r="B60" s="71" t="s">
        <v>284</v>
      </c>
      <c r="C60" s="71" t="s">
        <v>285</v>
      </c>
      <c r="D60" s="157">
        <v>1</v>
      </c>
      <c r="E60" s="169" t="s">
        <v>29</v>
      </c>
      <c r="F60" s="169" t="s">
        <v>29</v>
      </c>
      <c r="G60" s="169"/>
      <c r="H60" s="169" t="s">
        <v>29</v>
      </c>
      <c r="I60" s="169"/>
      <c r="J60" s="169"/>
      <c r="K60" s="169"/>
      <c r="L60" s="169"/>
      <c r="M60" s="169"/>
      <c r="N60" s="169" t="s">
        <v>29</v>
      </c>
      <c r="O60" s="169"/>
      <c r="P60" s="169"/>
      <c r="Q60" s="169"/>
      <c r="R60" s="169"/>
      <c r="S60" s="169"/>
    </row>
    <row r="61" spans="1:19" ht="12.75" customHeight="1" x14ac:dyDescent="0.2">
      <c r="A61" s="71" t="s">
        <v>199</v>
      </c>
      <c r="B61" s="71" t="s">
        <v>286</v>
      </c>
      <c r="C61" s="71" t="s">
        <v>287</v>
      </c>
      <c r="D61" s="157">
        <v>1</v>
      </c>
      <c r="E61" s="169" t="s">
        <v>29</v>
      </c>
      <c r="F61" s="169" t="s">
        <v>29</v>
      </c>
      <c r="G61" s="169"/>
      <c r="H61" s="169" t="s">
        <v>29</v>
      </c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</row>
    <row r="62" spans="1:19" ht="12.75" customHeight="1" x14ac:dyDescent="0.2">
      <c r="A62" s="71" t="s">
        <v>199</v>
      </c>
      <c r="B62" s="71" t="s">
        <v>236</v>
      </c>
      <c r="C62" s="71" t="s">
        <v>237</v>
      </c>
      <c r="D62" s="157">
        <v>1</v>
      </c>
      <c r="E62" s="169" t="s">
        <v>29</v>
      </c>
      <c r="F62" s="169" t="s">
        <v>29</v>
      </c>
      <c r="G62" s="169" t="s">
        <v>29</v>
      </c>
      <c r="H62" s="169" t="s">
        <v>29</v>
      </c>
      <c r="I62" s="169"/>
      <c r="J62" s="169" t="s">
        <v>29</v>
      </c>
      <c r="K62" s="169"/>
      <c r="L62" s="169"/>
      <c r="M62" s="169"/>
      <c r="N62" s="169" t="s">
        <v>29</v>
      </c>
      <c r="O62" s="169"/>
      <c r="P62" s="169"/>
      <c r="Q62" s="169" t="s">
        <v>29</v>
      </c>
      <c r="R62" s="169" t="s">
        <v>29</v>
      </c>
      <c r="S62" s="169"/>
    </row>
    <row r="63" spans="1:19" ht="12.75" customHeight="1" x14ac:dyDescent="0.2">
      <c r="A63" s="71" t="s">
        <v>199</v>
      </c>
      <c r="B63" s="71" t="s">
        <v>238</v>
      </c>
      <c r="C63" s="71" t="s">
        <v>239</v>
      </c>
      <c r="D63" s="157">
        <v>1</v>
      </c>
      <c r="E63" s="169" t="s">
        <v>29</v>
      </c>
      <c r="F63" s="169" t="s">
        <v>29</v>
      </c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 t="s">
        <v>29</v>
      </c>
      <c r="R63" s="169" t="s">
        <v>29</v>
      </c>
      <c r="S63" s="169"/>
    </row>
    <row r="64" spans="1:19" ht="12.75" customHeight="1" x14ac:dyDescent="0.2">
      <c r="A64" s="71" t="s">
        <v>199</v>
      </c>
      <c r="B64" s="71" t="s">
        <v>240</v>
      </c>
      <c r="C64" s="71" t="s">
        <v>241</v>
      </c>
      <c r="D64" s="157">
        <v>1</v>
      </c>
      <c r="E64" s="169" t="s">
        <v>29</v>
      </c>
      <c r="F64" s="169" t="s">
        <v>29</v>
      </c>
      <c r="G64" s="169"/>
      <c r="H64" s="169" t="s">
        <v>29</v>
      </c>
      <c r="I64" s="169"/>
      <c r="J64" s="169" t="s">
        <v>29</v>
      </c>
      <c r="K64" s="169"/>
      <c r="L64" s="169"/>
      <c r="M64" s="169"/>
      <c r="N64" s="169" t="s">
        <v>29</v>
      </c>
      <c r="O64" s="169"/>
      <c r="P64" s="169"/>
      <c r="Q64" s="169" t="s">
        <v>29</v>
      </c>
      <c r="R64" s="169" t="s">
        <v>29</v>
      </c>
      <c r="S64" s="169"/>
    </row>
    <row r="65" spans="1:19" ht="12.75" customHeight="1" x14ac:dyDescent="0.2">
      <c r="A65" s="71" t="s">
        <v>199</v>
      </c>
      <c r="B65" s="71" t="s">
        <v>242</v>
      </c>
      <c r="C65" s="71" t="s">
        <v>243</v>
      </c>
      <c r="D65" s="157">
        <v>1</v>
      </c>
      <c r="E65" s="169" t="s">
        <v>29</v>
      </c>
      <c r="F65" s="169" t="s">
        <v>29</v>
      </c>
      <c r="G65" s="169"/>
      <c r="H65" s="169"/>
      <c r="I65" s="169"/>
      <c r="J65" s="169"/>
      <c r="K65" s="169"/>
      <c r="L65" s="169"/>
      <c r="M65" s="169"/>
      <c r="N65" s="169" t="s">
        <v>29</v>
      </c>
      <c r="O65" s="169"/>
      <c r="P65" s="169"/>
      <c r="Q65" s="169" t="s">
        <v>29</v>
      </c>
      <c r="R65" s="169"/>
      <c r="S65" s="169"/>
    </row>
    <row r="66" spans="1:19" ht="12.75" customHeight="1" x14ac:dyDescent="0.2">
      <c r="A66" s="71" t="s">
        <v>199</v>
      </c>
      <c r="B66" s="71" t="s">
        <v>244</v>
      </c>
      <c r="C66" s="71" t="s">
        <v>245</v>
      </c>
      <c r="D66" s="157">
        <v>1</v>
      </c>
      <c r="E66" s="169" t="s">
        <v>29</v>
      </c>
      <c r="F66" s="169" t="s">
        <v>29</v>
      </c>
      <c r="G66" s="169"/>
      <c r="H66" s="169" t="s">
        <v>29</v>
      </c>
      <c r="I66" s="169"/>
      <c r="J66" s="169"/>
      <c r="K66" s="169"/>
      <c r="L66" s="169"/>
      <c r="M66" s="169"/>
      <c r="N66" s="169" t="s">
        <v>29</v>
      </c>
      <c r="O66" s="169"/>
      <c r="P66" s="169"/>
      <c r="Q66" s="169" t="s">
        <v>29</v>
      </c>
      <c r="R66" s="169" t="s">
        <v>29</v>
      </c>
      <c r="S66" s="169"/>
    </row>
    <row r="67" spans="1:19" ht="12.75" customHeight="1" x14ac:dyDescent="0.2">
      <c r="A67" s="71" t="s">
        <v>199</v>
      </c>
      <c r="B67" s="71" t="s">
        <v>246</v>
      </c>
      <c r="C67" s="71" t="s">
        <v>247</v>
      </c>
      <c r="D67" s="157">
        <v>1</v>
      </c>
      <c r="E67" s="169" t="s">
        <v>29</v>
      </c>
      <c r="F67" s="169" t="s">
        <v>29</v>
      </c>
      <c r="G67" s="169"/>
      <c r="H67" s="169" t="s">
        <v>29</v>
      </c>
      <c r="I67" s="169"/>
      <c r="J67" s="169"/>
      <c r="K67" s="169"/>
      <c r="L67" s="169"/>
      <c r="M67" s="169"/>
      <c r="N67" s="169" t="s">
        <v>29</v>
      </c>
      <c r="O67" s="169"/>
      <c r="P67" s="169"/>
      <c r="Q67" s="169" t="s">
        <v>29</v>
      </c>
      <c r="R67" s="169" t="s">
        <v>29</v>
      </c>
      <c r="S67" s="169"/>
    </row>
    <row r="68" spans="1:19" ht="12.75" customHeight="1" x14ac:dyDescent="0.2">
      <c r="A68" s="71" t="s">
        <v>199</v>
      </c>
      <c r="B68" s="71" t="s">
        <v>248</v>
      </c>
      <c r="C68" s="71" t="s">
        <v>249</v>
      </c>
      <c r="D68" s="157">
        <v>1</v>
      </c>
      <c r="E68" s="169" t="s">
        <v>29</v>
      </c>
      <c r="F68" s="169" t="s">
        <v>29</v>
      </c>
      <c r="G68" s="169" t="s">
        <v>29</v>
      </c>
      <c r="H68" s="169" t="s">
        <v>29</v>
      </c>
      <c r="I68" s="169"/>
      <c r="J68" s="169"/>
      <c r="K68" s="169"/>
      <c r="L68" s="169"/>
      <c r="M68" s="169"/>
      <c r="N68" s="169"/>
      <c r="O68" s="169"/>
      <c r="P68" s="169"/>
      <c r="Q68" s="169" t="s">
        <v>29</v>
      </c>
      <c r="R68" s="169" t="s">
        <v>29</v>
      </c>
      <c r="S68" s="169"/>
    </row>
    <row r="69" spans="1:19" ht="12.75" customHeight="1" x14ac:dyDescent="0.2">
      <c r="A69" s="71" t="s">
        <v>199</v>
      </c>
      <c r="B69" s="71" t="s">
        <v>250</v>
      </c>
      <c r="C69" s="71" t="s">
        <v>251</v>
      </c>
      <c r="D69" s="157">
        <v>1</v>
      </c>
      <c r="E69" s="169" t="s">
        <v>29</v>
      </c>
      <c r="F69" s="169" t="s">
        <v>29</v>
      </c>
      <c r="G69" s="169" t="s">
        <v>29</v>
      </c>
      <c r="H69" s="169" t="s">
        <v>29</v>
      </c>
      <c r="I69" s="169"/>
      <c r="J69" s="169"/>
      <c r="K69" s="169"/>
      <c r="L69" s="169"/>
      <c r="M69" s="169"/>
      <c r="N69" s="169" t="s">
        <v>29</v>
      </c>
      <c r="O69" s="169"/>
      <c r="P69" s="169"/>
      <c r="Q69" s="169" t="s">
        <v>29</v>
      </c>
      <c r="R69" s="169" t="s">
        <v>29</v>
      </c>
      <c r="S69" s="169"/>
    </row>
    <row r="70" spans="1:19" ht="12.75" customHeight="1" x14ac:dyDescent="0.2">
      <c r="A70" s="71" t="s">
        <v>199</v>
      </c>
      <c r="B70" s="71" t="s">
        <v>252</v>
      </c>
      <c r="C70" s="71" t="s">
        <v>253</v>
      </c>
      <c r="D70" s="157">
        <v>1</v>
      </c>
      <c r="E70" s="169" t="s">
        <v>29</v>
      </c>
      <c r="F70" s="169" t="s">
        <v>29</v>
      </c>
      <c r="G70" s="169" t="s">
        <v>29</v>
      </c>
      <c r="H70" s="169" t="s">
        <v>29</v>
      </c>
      <c r="I70" s="169"/>
      <c r="J70" s="169" t="s">
        <v>29</v>
      </c>
      <c r="K70" s="169"/>
      <c r="L70" s="169"/>
      <c r="M70" s="169"/>
      <c r="N70" s="169"/>
      <c r="O70" s="169"/>
      <c r="P70" s="169"/>
      <c r="Q70" s="169" t="s">
        <v>29</v>
      </c>
      <c r="R70" s="169" t="s">
        <v>29</v>
      </c>
      <c r="S70" s="169"/>
    </row>
    <row r="71" spans="1:19" ht="12.75" customHeight="1" x14ac:dyDescent="0.2">
      <c r="A71" s="71" t="s">
        <v>199</v>
      </c>
      <c r="B71" s="71" t="s">
        <v>254</v>
      </c>
      <c r="C71" s="71" t="s">
        <v>255</v>
      </c>
      <c r="D71" s="157">
        <v>1</v>
      </c>
      <c r="E71" s="169" t="s">
        <v>29</v>
      </c>
      <c r="F71" s="169" t="s">
        <v>29</v>
      </c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 t="s">
        <v>29</v>
      </c>
      <c r="S71" s="169"/>
    </row>
    <row r="72" spans="1:19" ht="12.75" customHeight="1" x14ac:dyDescent="0.2">
      <c r="A72" s="71" t="s">
        <v>199</v>
      </c>
      <c r="B72" s="71" t="s">
        <v>256</v>
      </c>
      <c r="C72" s="71" t="s">
        <v>257</v>
      </c>
      <c r="D72" s="157">
        <v>1</v>
      </c>
      <c r="E72" s="169" t="s">
        <v>29</v>
      </c>
      <c r="F72" s="169" t="s">
        <v>29</v>
      </c>
      <c r="G72" s="169" t="s">
        <v>29</v>
      </c>
      <c r="H72" s="169" t="s">
        <v>29</v>
      </c>
      <c r="I72" s="169"/>
      <c r="J72" s="169" t="s">
        <v>29</v>
      </c>
      <c r="K72" s="169"/>
      <c r="L72" s="169"/>
      <c r="M72" s="169"/>
      <c r="N72" s="169" t="s">
        <v>29</v>
      </c>
      <c r="O72" s="169"/>
      <c r="P72" s="169"/>
      <c r="Q72" s="169" t="s">
        <v>29</v>
      </c>
      <c r="R72" s="169" t="s">
        <v>29</v>
      </c>
      <c r="S72" s="71"/>
    </row>
    <row r="73" spans="1:19" ht="12.75" customHeight="1" x14ac:dyDescent="0.2">
      <c r="A73" s="71" t="s">
        <v>199</v>
      </c>
      <c r="B73" s="71" t="s">
        <v>258</v>
      </c>
      <c r="C73" s="71" t="s">
        <v>259</v>
      </c>
      <c r="D73" s="157">
        <v>1</v>
      </c>
      <c r="E73" s="169" t="s">
        <v>29</v>
      </c>
      <c r="F73" s="169" t="s">
        <v>29</v>
      </c>
      <c r="G73" s="169"/>
      <c r="H73" s="169" t="s">
        <v>29</v>
      </c>
      <c r="I73" s="169"/>
      <c r="J73" s="169"/>
      <c r="K73" s="169"/>
      <c r="L73" s="169"/>
      <c r="M73" s="169"/>
      <c r="N73" s="169"/>
      <c r="O73" s="169"/>
      <c r="P73" s="169"/>
      <c r="Q73" s="169" t="s">
        <v>29</v>
      </c>
      <c r="R73" s="169" t="s">
        <v>29</v>
      </c>
      <c r="S73" s="71"/>
    </row>
    <row r="74" spans="1:19" ht="12.75" customHeight="1" x14ac:dyDescent="0.2">
      <c r="A74" s="71" t="s">
        <v>199</v>
      </c>
      <c r="B74" s="71" t="s">
        <v>260</v>
      </c>
      <c r="C74" s="71" t="s">
        <v>261</v>
      </c>
      <c r="D74" s="157">
        <v>1</v>
      </c>
      <c r="E74" s="169" t="s">
        <v>29</v>
      </c>
      <c r="F74" s="169" t="s">
        <v>29</v>
      </c>
      <c r="G74" s="169" t="s">
        <v>29</v>
      </c>
      <c r="H74" s="169" t="s">
        <v>29</v>
      </c>
      <c r="I74" s="169"/>
      <c r="J74" s="169" t="s">
        <v>29</v>
      </c>
      <c r="K74" s="169"/>
      <c r="L74" s="169"/>
      <c r="M74" s="169"/>
      <c r="N74" s="169"/>
      <c r="O74" s="169"/>
      <c r="P74" s="169"/>
      <c r="Q74" s="169" t="s">
        <v>29</v>
      </c>
      <c r="R74" s="169"/>
      <c r="S74" s="71"/>
    </row>
    <row r="75" spans="1:19" x14ac:dyDescent="0.2">
      <c r="A75" s="72" t="s">
        <v>199</v>
      </c>
      <c r="B75" s="72" t="s">
        <v>262</v>
      </c>
      <c r="C75" s="72" t="s">
        <v>263</v>
      </c>
      <c r="D75" s="159">
        <v>1</v>
      </c>
      <c r="E75" s="170" t="s">
        <v>29</v>
      </c>
      <c r="F75" s="170" t="s">
        <v>29</v>
      </c>
      <c r="G75" s="170" t="s">
        <v>29</v>
      </c>
      <c r="H75" s="170" t="s">
        <v>29</v>
      </c>
      <c r="I75" s="170"/>
      <c r="J75" s="170" t="s">
        <v>29</v>
      </c>
      <c r="K75" s="170"/>
      <c r="L75" s="170"/>
      <c r="M75" s="170"/>
      <c r="N75" s="170"/>
      <c r="O75" s="170"/>
      <c r="P75" s="170"/>
      <c r="Q75" s="170"/>
      <c r="R75" s="170" t="s">
        <v>29</v>
      </c>
      <c r="S75" s="72"/>
    </row>
    <row r="76" spans="1:19" x14ac:dyDescent="0.2">
      <c r="A76" s="33"/>
      <c r="B76" s="34">
        <f>COUNTA(B39:B75)</f>
        <v>37</v>
      </c>
      <c r="C76" s="127"/>
      <c r="D76" s="154"/>
      <c r="E76" s="34">
        <f t="shared" ref="E76:S76" si="6">COUNTIF(E39:E75,"Yes")</f>
        <v>37</v>
      </c>
      <c r="F76" s="34">
        <f t="shared" si="6"/>
        <v>37</v>
      </c>
      <c r="G76" s="34">
        <f t="shared" si="6"/>
        <v>18</v>
      </c>
      <c r="H76" s="34">
        <f t="shared" si="6"/>
        <v>24</v>
      </c>
      <c r="I76" s="34">
        <f t="shared" si="6"/>
        <v>0</v>
      </c>
      <c r="J76" s="34">
        <f t="shared" si="6"/>
        <v>13</v>
      </c>
      <c r="K76" s="34">
        <f t="shared" si="6"/>
        <v>0</v>
      </c>
      <c r="L76" s="34">
        <f t="shared" si="6"/>
        <v>1</v>
      </c>
      <c r="M76" s="34">
        <f t="shared" si="6"/>
        <v>0</v>
      </c>
      <c r="N76" s="34">
        <f t="shared" si="6"/>
        <v>12</v>
      </c>
      <c r="O76" s="34">
        <f t="shared" si="6"/>
        <v>0</v>
      </c>
      <c r="P76" s="34">
        <f t="shared" si="6"/>
        <v>0</v>
      </c>
      <c r="Q76" s="34">
        <f t="shared" si="6"/>
        <v>30</v>
      </c>
      <c r="R76" s="34">
        <f t="shared" si="6"/>
        <v>30</v>
      </c>
      <c r="S76" s="34">
        <f t="shared" si="6"/>
        <v>0</v>
      </c>
    </row>
    <row r="77" spans="1:19" x14ac:dyDescent="0.2">
      <c r="A77" s="47"/>
      <c r="B77" s="47"/>
      <c r="C77" s="89"/>
      <c r="D77" s="89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</row>
    <row r="78" spans="1:19" x14ac:dyDescent="0.2">
      <c r="A78" s="51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</row>
    <row r="79" spans="1:19" x14ac:dyDescent="0.2">
      <c r="A79" s="51"/>
      <c r="C79" s="104" t="s">
        <v>66</v>
      </c>
      <c r="D79" s="104"/>
      <c r="E79" s="105"/>
      <c r="F79" s="105"/>
      <c r="G79" s="105"/>
      <c r="H79" s="105"/>
      <c r="I79" s="105"/>
      <c r="J79" s="51"/>
      <c r="K79" s="51"/>
      <c r="L79" s="51"/>
      <c r="M79" s="51"/>
      <c r="N79" s="51"/>
      <c r="O79" s="51"/>
      <c r="P79" s="51"/>
      <c r="Q79" s="51"/>
      <c r="R79" s="51"/>
      <c r="S79" s="51"/>
    </row>
    <row r="80" spans="1:19" x14ac:dyDescent="0.2">
      <c r="A80" s="51"/>
      <c r="B80" s="94"/>
      <c r="C80" s="106"/>
      <c r="D80" s="106"/>
      <c r="E80" s="107"/>
      <c r="F80" s="108"/>
      <c r="G80" s="109" t="s">
        <v>100</v>
      </c>
      <c r="H80" s="100">
        <f>SUM(B11+B18+B23+B26+B34+B37+B76)</f>
        <v>61</v>
      </c>
      <c r="I80" s="105"/>
      <c r="J80" s="51"/>
      <c r="K80" s="51"/>
      <c r="L80" s="51"/>
      <c r="M80" s="51"/>
      <c r="N80" s="51"/>
      <c r="O80" s="51"/>
      <c r="P80" s="51"/>
      <c r="Q80" s="51"/>
      <c r="R80" s="51"/>
      <c r="S80" s="51"/>
    </row>
    <row r="81" spans="2:9" x14ac:dyDescent="0.2">
      <c r="B81" s="93"/>
      <c r="C81" s="106"/>
      <c r="D81" s="106"/>
      <c r="E81" s="107"/>
      <c r="F81" s="107"/>
      <c r="G81" s="110" t="s">
        <v>103</v>
      </c>
      <c r="H81" s="100">
        <f>SUM(E11+E18+E23+E26+E34+E37+E76)</f>
        <v>61</v>
      </c>
      <c r="I81" s="106"/>
    </row>
    <row r="82" spans="2:9" x14ac:dyDescent="0.2">
      <c r="B82" s="93"/>
      <c r="C82" s="106"/>
      <c r="D82" s="106"/>
      <c r="E82" s="107"/>
      <c r="F82" s="107"/>
      <c r="G82" s="110" t="s">
        <v>104</v>
      </c>
      <c r="H82" s="100">
        <f>SUM(F11+F18+F23+F26+F34+F37+F76)</f>
        <v>60</v>
      </c>
      <c r="I82" s="106"/>
    </row>
    <row r="83" spans="2:9" x14ac:dyDescent="0.2">
      <c r="B83" s="93"/>
      <c r="C83" s="106"/>
      <c r="D83" s="106"/>
      <c r="E83" s="106"/>
      <c r="F83" s="106"/>
      <c r="G83" s="106"/>
      <c r="H83" s="106"/>
      <c r="I83" s="106"/>
    </row>
    <row r="84" spans="2:9" x14ac:dyDescent="0.2">
      <c r="B84" s="93"/>
      <c r="C84" s="104" t="s">
        <v>105</v>
      </c>
      <c r="D84" s="104"/>
      <c r="E84" s="106"/>
      <c r="F84" s="106"/>
      <c r="G84" s="106"/>
      <c r="H84" s="111" t="s">
        <v>95</v>
      </c>
      <c r="I84" s="111" t="s">
        <v>106</v>
      </c>
    </row>
    <row r="85" spans="2:9" x14ac:dyDescent="0.2">
      <c r="B85" s="93"/>
      <c r="C85" s="106"/>
      <c r="D85" s="106"/>
      <c r="E85" s="106"/>
      <c r="F85" s="106"/>
      <c r="G85" s="112" t="s">
        <v>111</v>
      </c>
      <c r="H85" s="100">
        <f>SUM(G11+G18+G23+G26+G34+G37+G76)</f>
        <v>35</v>
      </c>
      <c r="I85" s="114">
        <f>H85/(H98)</f>
        <v>0.15695067264573992</v>
      </c>
    </row>
    <row r="86" spans="2:9" x14ac:dyDescent="0.2">
      <c r="B86" s="93"/>
      <c r="C86" s="106"/>
      <c r="D86" s="106"/>
      <c r="E86" s="106"/>
      <c r="F86" s="106"/>
      <c r="G86" s="112" t="s">
        <v>112</v>
      </c>
      <c r="H86" s="100">
        <f>SUM(H11+H18+H23+H26+H34+H37+H76)</f>
        <v>39</v>
      </c>
      <c r="I86" s="114">
        <f>H86/H98</f>
        <v>0.17488789237668162</v>
      </c>
    </row>
    <row r="87" spans="2:9" x14ac:dyDescent="0.2">
      <c r="B87" s="93"/>
      <c r="C87" s="106"/>
      <c r="D87" s="106"/>
      <c r="E87" s="106"/>
      <c r="F87" s="106"/>
      <c r="G87" s="112" t="s">
        <v>113</v>
      </c>
      <c r="H87" s="100">
        <f>SUM(I11+I18+I23+I26+I34+I37+I76)</f>
        <v>0</v>
      </c>
      <c r="I87" s="114">
        <f>H87/H98</f>
        <v>0</v>
      </c>
    </row>
    <row r="88" spans="2:9" x14ac:dyDescent="0.2">
      <c r="B88" s="93"/>
      <c r="C88" s="106"/>
      <c r="D88" s="106"/>
      <c r="E88" s="106"/>
      <c r="F88" s="106"/>
      <c r="G88" s="112" t="s">
        <v>114</v>
      </c>
      <c r="H88" s="100">
        <f>SUM(J11+J18+J23+J26+J34+J37+J76)</f>
        <v>25</v>
      </c>
      <c r="I88" s="114">
        <f>H88/H98</f>
        <v>0.11210762331838565</v>
      </c>
    </row>
    <row r="89" spans="2:9" x14ac:dyDescent="0.2">
      <c r="B89" s="93"/>
      <c r="C89" s="106"/>
      <c r="D89" s="106"/>
      <c r="E89" s="106"/>
      <c r="F89" s="106"/>
      <c r="G89" s="112" t="s">
        <v>115</v>
      </c>
      <c r="H89" s="100">
        <f>SUM(K11+K18+K23+K26+K34+K37+K76)</f>
        <v>0</v>
      </c>
      <c r="I89" s="114">
        <f>H89/H98</f>
        <v>0</v>
      </c>
    </row>
    <row r="90" spans="2:9" x14ac:dyDescent="0.2">
      <c r="B90" s="93"/>
      <c r="C90" s="106"/>
      <c r="D90" s="106"/>
      <c r="E90" s="106"/>
      <c r="F90" s="106"/>
      <c r="G90" s="112" t="s">
        <v>116</v>
      </c>
      <c r="H90" s="100">
        <f>SUM(L11+L18+L23+L26+L34+L37+L76)</f>
        <v>2</v>
      </c>
      <c r="I90" s="114">
        <f>H90/H98</f>
        <v>8.9686098654708519E-3</v>
      </c>
    </row>
    <row r="91" spans="2:9" x14ac:dyDescent="0.2">
      <c r="B91" s="93"/>
      <c r="C91" s="106"/>
      <c r="D91" s="106"/>
      <c r="E91" s="106"/>
      <c r="F91" s="106"/>
      <c r="G91" s="112" t="s">
        <v>117</v>
      </c>
      <c r="H91" s="100">
        <f>SUM(M11+M18+M23+M26+M34+M37+M76)</f>
        <v>0</v>
      </c>
      <c r="I91" s="114">
        <f>H91/H98</f>
        <v>0</v>
      </c>
    </row>
    <row r="92" spans="2:9" x14ac:dyDescent="0.2">
      <c r="B92" s="93"/>
      <c r="C92" s="106"/>
      <c r="D92" s="106"/>
      <c r="E92" s="106"/>
      <c r="F92" s="106"/>
      <c r="G92" s="112" t="s">
        <v>118</v>
      </c>
      <c r="H92" s="100">
        <f>SUM(N11+N18+N23+N26+N34+N37+N76)</f>
        <v>19</v>
      </c>
      <c r="I92" s="114">
        <f>H92/H98</f>
        <v>8.520179372197309E-2</v>
      </c>
    </row>
    <row r="93" spans="2:9" x14ac:dyDescent="0.2">
      <c r="B93" s="93"/>
      <c r="C93" s="106"/>
      <c r="D93" s="106"/>
      <c r="E93" s="106"/>
      <c r="F93" s="106"/>
      <c r="G93" s="112" t="s">
        <v>119</v>
      </c>
      <c r="H93" s="100">
        <f>SUM(O11+O18+O23+O26+O34+O37+O76)</f>
        <v>0</v>
      </c>
      <c r="I93" s="114">
        <f>H93/H98</f>
        <v>0</v>
      </c>
    </row>
    <row r="94" spans="2:9" x14ac:dyDescent="0.2">
      <c r="B94" s="93"/>
      <c r="C94" s="106"/>
      <c r="D94" s="106"/>
      <c r="E94" s="106"/>
      <c r="F94" s="106"/>
      <c r="G94" s="112" t="s">
        <v>120</v>
      </c>
      <c r="H94" s="100">
        <f>SUM(P11+P18+P23+P26+P34+P37+P76)</f>
        <v>0</v>
      </c>
      <c r="I94" s="114">
        <f>H94/H98</f>
        <v>0</v>
      </c>
    </row>
    <row r="95" spans="2:9" x14ac:dyDescent="0.2">
      <c r="B95" s="93"/>
      <c r="C95" s="106"/>
      <c r="D95" s="106"/>
      <c r="E95" s="106"/>
      <c r="F95" s="106"/>
      <c r="G95" s="112" t="s">
        <v>121</v>
      </c>
      <c r="H95" s="100">
        <f>SUM(Q11+Q18+Q23+Q26+Q34+Q37+Q76)</f>
        <v>51</v>
      </c>
      <c r="I95" s="114">
        <f>H95/H98</f>
        <v>0.22869955156950672</v>
      </c>
    </row>
    <row r="96" spans="2:9" x14ac:dyDescent="0.2">
      <c r="B96" s="93"/>
      <c r="C96" s="106"/>
      <c r="D96" s="106"/>
      <c r="E96" s="106"/>
      <c r="F96" s="106"/>
      <c r="G96" s="112" t="s">
        <v>122</v>
      </c>
      <c r="H96" s="100">
        <f>SUM(R11+R18+R23+R26+R34+R37+R76)</f>
        <v>52</v>
      </c>
      <c r="I96" s="114">
        <f>H96/H98</f>
        <v>0.23318385650224216</v>
      </c>
    </row>
    <row r="97" spans="2:9" x14ac:dyDescent="0.2">
      <c r="B97" s="93"/>
      <c r="C97" s="106"/>
      <c r="D97" s="106"/>
      <c r="E97" s="106"/>
      <c r="F97" s="106"/>
      <c r="G97" s="112" t="s">
        <v>123</v>
      </c>
      <c r="H97" s="123">
        <f>SUM(S11+S18+S23+S26+S34+S37+S76)</f>
        <v>0</v>
      </c>
      <c r="I97" s="115">
        <f>H97/H98</f>
        <v>0</v>
      </c>
    </row>
    <row r="98" spans="2:9" x14ac:dyDescent="0.2">
      <c r="B98" s="93"/>
      <c r="C98" s="106"/>
      <c r="D98" s="106"/>
      <c r="E98" s="106"/>
      <c r="F98" s="106"/>
      <c r="G98" s="112"/>
      <c r="H98" s="122">
        <f>SUM(H85:H97)</f>
        <v>223</v>
      </c>
      <c r="I98" s="171">
        <f>SUM(I85:I97)</f>
        <v>1</v>
      </c>
    </row>
  </sheetData>
  <mergeCells count="2">
    <mergeCell ref="B1:C1"/>
    <mergeCell ref="G1:S1"/>
  </mergeCells>
  <phoneticPr fontId="3" type="noConversion"/>
  <printOptions gridLines="1"/>
  <pageMargins left="0.5" right="0.5" top="1.5" bottom="0.75" header="0.5" footer="0.5"/>
  <pageSetup scale="75" orientation="landscape" r:id="rId1"/>
  <headerFooter alignWithMargins="0">
    <oddHeader>&amp;C&amp;"Arial,Bold"&amp;16 2011 Swimming Season
Possible Pollution Sources for Monitored Maine Beaches</oddHeader>
    <oddFooter>&amp;R&amp;P of &amp;N</oddFooter>
  </headerFooter>
  <rowBreaks count="1" manualBreakCount="1">
    <brk id="77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81"/>
  <sheetViews>
    <sheetView zoomScaleNormal="100" workbookViewId="0">
      <selection activeCell="G70" sqref="G70"/>
    </sheetView>
  </sheetViews>
  <sheetFormatPr defaultRowHeight="9" x14ac:dyDescent="0.15"/>
  <cols>
    <col min="1" max="1" width="12.7109375" style="1" customWidth="1"/>
    <col min="2" max="2" width="8.28515625" style="1" customWidth="1"/>
    <col min="3" max="3" width="39" style="21" customWidth="1"/>
    <col min="4" max="4" width="7.7109375" style="21" customWidth="1"/>
    <col min="5" max="5" width="16.7109375" style="1" customWidth="1"/>
    <col min="6" max="7" width="13" style="22" customWidth="1"/>
    <col min="8" max="8" width="9.28515625" style="23" customWidth="1"/>
    <col min="9" max="11" width="12.28515625" style="1" customWidth="1"/>
    <col min="12" max="16384" width="9.140625" style="1"/>
  </cols>
  <sheetData>
    <row r="1" spans="1:12" ht="37.5" customHeight="1" x14ac:dyDescent="0.15">
      <c r="A1" s="25" t="s">
        <v>12</v>
      </c>
      <c r="B1" s="25" t="s">
        <v>13</v>
      </c>
      <c r="C1" s="25" t="s">
        <v>67</v>
      </c>
      <c r="D1" s="3" t="s">
        <v>70</v>
      </c>
      <c r="E1" s="25" t="s">
        <v>86</v>
      </c>
      <c r="F1" s="26" t="s">
        <v>87</v>
      </c>
      <c r="G1" s="26" t="s">
        <v>88</v>
      </c>
      <c r="H1" s="27" t="s">
        <v>89</v>
      </c>
      <c r="I1" s="25" t="s">
        <v>90</v>
      </c>
      <c r="J1" s="25" t="s">
        <v>91</v>
      </c>
      <c r="K1" s="25" t="s">
        <v>92</v>
      </c>
    </row>
    <row r="2" spans="1:12" ht="12.75" customHeight="1" x14ac:dyDescent="0.15">
      <c r="A2" s="71" t="s">
        <v>143</v>
      </c>
      <c r="B2" s="71" t="s">
        <v>146</v>
      </c>
      <c r="C2" s="71" t="s">
        <v>147</v>
      </c>
      <c r="D2" s="71">
        <v>1</v>
      </c>
      <c r="E2" s="71" t="s">
        <v>34</v>
      </c>
      <c r="F2" s="73">
        <v>40719</v>
      </c>
      <c r="G2" s="73">
        <v>40722</v>
      </c>
      <c r="H2" s="71">
        <v>4</v>
      </c>
      <c r="I2" s="71" t="s">
        <v>32</v>
      </c>
      <c r="J2" s="71" t="s">
        <v>33</v>
      </c>
      <c r="K2" s="71" t="s">
        <v>23</v>
      </c>
    </row>
    <row r="3" spans="1:12" ht="12.75" customHeight="1" x14ac:dyDescent="0.15">
      <c r="A3" s="71" t="s">
        <v>143</v>
      </c>
      <c r="B3" s="71" t="s">
        <v>146</v>
      </c>
      <c r="C3" s="71" t="s">
        <v>147</v>
      </c>
      <c r="D3" s="71">
        <v>1</v>
      </c>
      <c r="E3" s="71" t="s">
        <v>34</v>
      </c>
      <c r="F3" s="73">
        <v>40773</v>
      </c>
      <c r="G3" s="73">
        <v>40774</v>
      </c>
      <c r="H3" s="71">
        <v>2</v>
      </c>
      <c r="I3" s="71" t="s">
        <v>32</v>
      </c>
      <c r="J3" s="71" t="s">
        <v>33</v>
      </c>
      <c r="K3" s="71" t="s">
        <v>23</v>
      </c>
    </row>
    <row r="4" spans="1:12" ht="12.75" customHeight="1" x14ac:dyDescent="0.15">
      <c r="A4" s="71" t="s">
        <v>143</v>
      </c>
      <c r="B4" s="71" t="s">
        <v>146</v>
      </c>
      <c r="C4" s="71" t="s">
        <v>147</v>
      </c>
      <c r="D4" s="71">
        <v>1</v>
      </c>
      <c r="E4" s="71" t="s">
        <v>34</v>
      </c>
      <c r="F4" s="73">
        <v>40775</v>
      </c>
      <c r="G4" s="73">
        <v>40778</v>
      </c>
      <c r="H4" s="71">
        <v>3</v>
      </c>
      <c r="I4" s="71" t="s">
        <v>32</v>
      </c>
      <c r="J4" s="71" t="s">
        <v>33</v>
      </c>
      <c r="K4" s="71" t="s">
        <v>23</v>
      </c>
    </row>
    <row r="5" spans="1:12" ht="12.75" customHeight="1" x14ac:dyDescent="0.15">
      <c r="A5" s="71" t="s">
        <v>143</v>
      </c>
      <c r="B5" s="71" t="s">
        <v>150</v>
      </c>
      <c r="C5" s="71" t="s">
        <v>151</v>
      </c>
      <c r="D5" s="71">
        <v>1</v>
      </c>
      <c r="E5" s="71" t="s">
        <v>34</v>
      </c>
      <c r="F5" s="73">
        <v>40744</v>
      </c>
      <c r="G5" s="73">
        <v>40745</v>
      </c>
      <c r="H5" s="71">
        <v>2</v>
      </c>
      <c r="I5" s="71" t="s">
        <v>32</v>
      </c>
      <c r="J5" s="71" t="s">
        <v>33</v>
      </c>
      <c r="K5" s="71" t="s">
        <v>23</v>
      </c>
    </row>
    <row r="6" spans="1:12" ht="12.75" customHeight="1" x14ac:dyDescent="0.15">
      <c r="A6" s="71" t="s">
        <v>143</v>
      </c>
      <c r="B6" s="71" t="s">
        <v>150</v>
      </c>
      <c r="C6" s="71" t="s">
        <v>151</v>
      </c>
      <c r="D6" s="71">
        <v>1</v>
      </c>
      <c r="E6" s="71" t="s">
        <v>34</v>
      </c>
      <c r="F6" s="73">
        <v>40758</v>
      </c>
      <c r="G6" s="73">
        <v>40759</v>
      </c>
      <c r="H6" s="71">
        <v>2</v>
      </c>
      <c r="I6" s="71" t="s">
        <v>32</v>
      </c>
      <c r="J6" s="71" t="s">
        <v>33</v>
      </c>
      <c r="K6" s="71" t="s">
        <v>23</v>
      </c>
    </row>
    <row r="7" spans="1:12" ht="12.75" customHeight="1" x14ac:dyDescent="0.15">
      <c r="A7" s="72" t="s">
        <v>143</v>
      </c>
      <c r="B7" s="72" t="s">
        <v>150</v>
      </c>
      <c r="C7" s="72" t="s">
        <v>151</v>
      </c>
      <c r="D7" s="72">
        <v>1</v>
      </c>
      <c r="E7" s="72" t="s">
        <v>34</v>
      </c>
      <c r="F7" s="74">
        <v>40772</v>
      </c>
      <c r="G7" s="74">
        <v>40773</v>
      </c>
      <c r="H7" s="72">
        <v>2</v>
      </c>
      <c r="I7" s="72" t="s">
        <v>32</v>
      </c>
      <c r="J7" s="72" t="s">
        <v>33</v>
      </c>
      <c r="K7" s="72" t="s">
        <v>23</v>
      </c>
    </row>
    <row r="8" spans="1:12" ht="12.75" customHeight="1" x14ac:dyDescent="0.15">
      <c r="A8" s="33"/>
      <c r="B8" s="61">
        <f>SUM(IF(FREQUENCY(MATCH(B2:B7,B2:B7,0),MATCH(B2:B7,B2:B7,0))&gt;0,1))</f>
        <v>2</v>
      </c>
      <c r="C8" s="61"/>
      <c r="D8" s="61"/>
      <c r="E8" s="29">
        <f>COUNTA(E2:E7)</f>
        <v>6</v>
      </c>
      <c r="F8" s="29"/>
      <c r="G8" s="29"/>
      <c r="H8" s="29">
        <f>SUM(H2:H7)</f>
        <v>15</v>
      </c>
      <c r="I8" s="33"/>
      <c r="J8" s="33"/>
      <c r="K8" s="33"/>
    </row>
    <row r="9" spans="1:12" ht="12.75" customHeight="1" x14ac:dyDescent="0.1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2" ht="12.75" customHeight="1" x14ac:dyDescent="0.15">
      <c r="A10" s="71" t="s">
        <v>173</v>
      </c>
      <c r="B10" s="71" t="s">
        <v>174</v>
      </c>
      <c r="C10" s="71" t="s">
        <v>175</v>
      </c>
      <c r="D10" s="71">
        <v>1</v>
      </c>
      <c r="E10" s="71" t="s">
        <v>34</v>
      </c>
      <c r="F10" s="73">
        <v>40709</v>
      </c>
      <c r="G10" s="73">
        <v>40710</v>
      </c>
      <c r="H10" s="71">
        <v>2</v>
      </c>
      <c r="I10" s="71" t="s">
        <v>32</v>
      </c>
      <c r="J10" s="71" t="s">
        <v>33</v>
      </c>
      <c r="K10" s="71" t="s">
        <v>23</v>
      </c>
      <c r="L10" s="71"/>
    </row>
    <row r="11" spans="1:12" ht="12.75" customHeight="1" x14ac:dyDescent="0.15">
      <c r="A11" s="71" t="s">
        <v>173</v>
      </c>
      <c r="B11" s="71" t="s">
        <v>174</v>
      </c>
      <c r="C11" s="71" t="s">
        <v>175</v>
      </c>
      <c r="D11" s="71">
        <v>1</v>
      </c>
      <c r="E11" s="71" t="s">
        <v>34</v>
      </c>
      <c r="F11" s="73">
        <v>40758</v>
      </c>
      <c r="G11" s="73">
        <v>40759</v>
      </c>
      <c r="H11" s="71">
        <v>2</v>
      </c>
      <c r="I11" s="71" t="s">
        <v>32</v>
      </c>
      <c r="J11" s="71" t="s">
        <v>33</v>
      </c>
      <c r="K11" s="71" t="s">
        <v>23</v>
      </c>
      <c r="L11" s="71"/>
    </row>
    <row r="12" spans="1:12" ht="12.75" customHeight="1" x14ac:dyDescent="0.15">
      <c r="A12" s="71" t="s">
        <v>173</v>
      </c>
      <c r="B12" s="71" t="s">
        <v>174</v>
      </c>
      <c r="C12" s="71" t="s">
        <v>175</v>
      </c>
      <c r="D12" s="71">
        <v>1</v>
      </c>
      <c r="E12" s="71" t="s">
        <v>34</v>
      </c>
      <c r="F12" s="73">
        <v>40772</v>
      </c>
      <c r="G12" s="73">
        <v>40773</v>
      </c>
      <c r="H12" s="71">
        <v>2</v>
      </c>
      <c r="I12" s="71" t="s">
        <v>32</v>
      </c>
      <c r="J12" s="71" t="s">
        <v>33</v>
      </c>
      <c r="K12" s="71" t="s">
        <v>23</v>
      </c>
      <c r="L12" s="71"/>
    </row>
    <row r="13" spans="1:12" ht="12.75" customHeight="1" x14ac:dyDescent="0.15">
      <c r="A13" s="71" t="s">
        <v>173</v>
      </c>
      <c r="B13" s="71" t="s">
        <v>174</v>
      </c>
      <c r="C13" s="71" t="s">
        <v>175</v>
      </c>
      <c r="D13" s="71">
        <v>1</v>
      </c>
      <c r="E13" s="71" t="s">
        <v>34</v>
      </c>
      <c r="F13" s="73">
        <v>40779</v>
      </c>
      <c r="G13" s="73">
        <v>40780</v>
      </c>
      <c r="H13" s="71">
        <v>2</v>
      </c>
      <c r="I13" s="71" t="s">
        <v>32</v>
      </c>
      <c r="J13" s="71" t="s">
        <v>33</v>
      </c>
      <c r="K13" s="71" t="s">
        <v>23</v>
      </c>
      <c r="L13" s="71"/>
    </row>
    <row r="14" spans="1:12" ht="12.75" customHeight="1" x14ac:dyDescent="0.15">
      <c r="A14" s="71" t="s">
        <v>173</v>
      </c>
      <c r="B14" s="71" t="s">
        <v>174</v>
      </c>
      <c r="C14" s="71" t="s">
        <v>175</v>
      </c>
      <c r="D14" s="71">
        <v>1</v>
      </c>
      <c r="E14" s="71" t="s">
        <v>34</v>
      </c>
      <c r="F14" s="73">
        <v>40784</v>
      </c>
      <c r="G14" s="73">
        <v>40786</v>
      </c>
      <c r="H14" s="71">
        <v>2</v>
      </c>
      <c r="I14" s="71" t="s">
        <v>32</v>
      </c>
      <c r="J14" s="71" t="s">
        <v>33</v>
      </c>
      <c r="K14" s="71" t="s">
        <v>23</v>
      </c>
      <c r="L14" s="71"/>
    </row>
    <row r="15" spans="1:12" ht="12.75" customHeight="1" x14ac:dyDescent="0.15">
      <c r="A15" s="71" t="s">
        <v>173</v>
      </c>
      <c r="B15" s="71" t="s">
        <v>174</v>
      </c>
      <c r="C15" s="71" t="s">
        <v>175</v>
      </c>
      <c r="D15" s="71">
        <v>1</v>
      </c>
      <c r="E15" s="71" t="s">
        <v>34</v>
      </c>
      <c r="F15" s="73">
        <v>40786</v>
      </c>
      <c r="G15" s="73">
        <v>40787</v>
      </c>
      <c r="H15" s="71">
        <v>2</v>
      </c>
      <c r="I15" s="71" t="s">
        <v>32</v>
      </c>
      <c r="J15" s="71" t="s">
        <v>33</v>
      </c>
      <c r="K15" s="71" t="s">
        <v>23</v>
      </c>
      <c r="L15" s="71"/>
    </row>
    <row r="16" spans="1:12" ht="12.75" customHeight="1" x14ac:dyDescent="0.15">
      <c r="A16" s="71" t="s">
        <v>173</v>
      </c>
      <c r="B16" s="71" t="s">
        <v>176</v>
      </c>
      <c r="C16" s="71" t="s">
        <v>177</v>
      </c>
      <c r="D16" s="71">
        <v>1</v>
      </c>
      <c r="E16" s="71" t="s">
        <v>34</v>
      </c>
      <c r="F16" s="73">
        <v>40709</v>
      </c>
      <c r="G16" s="73">
        <v>40715</v>
      </c>
      <c r="H16" s="71">
        <v>6</v>
      </c>
      <c r="I16" s="71" t="s">
        <v>32</v>
      </c>
      <c r="J16" s="71" t="s">
        <v>33</v>
      </c>
      <c r="K16" s="71" t="s">
        <v>23</v>
      </c>
      <c r="L16" s="71"/>
    </row>
    <row r="17" spans="1:12" ht="12.75" customHeight="1" x14ac:dyDescent="0.15">
      <c r="A17" s="71" t="s">
        <v>173</v>
      </c>
      <c r="B17" s="71" t="s">
        <v>176</v>
      </c>
      <c r="C17" s="71" t="s">
        <v>177</v>
      </c>
      <c r="D17" s="71">
        <v>1</v>
      </c>
      <c r="E17" s="71" t="s">
        <v>34</v>
      </c>
      <c r="F17" s="73">
        <v>40737</v>
      </c>
      <c r="G17" s="73">
        <v>40738</v>
      </c>
      <c r="H17" s="71">
        <v>2</v>
      </c>
      <c r="I17" s="71" t="s">
        <v>32</v>
      </c>
      <c r="J17" s="71" t="s">
        <v>33</v>
      </c>
      <c r="K17" s="71" t="s">
        <v>23</v>
      </c>
      <c r="L17" s="71"/>
    </row>
    <row r="18" spans="1:12" ht="12.75" customHeight="1" x14ac:dyDescent="0.15">
      <c r="A18" s="71" t="s">
        <v>173</v>
      </c>
      <c r="B18" s="71" t="s">
        <v>176</v>
      </c>
      <c r="C18" s="71" t="s">
        <v>177</v>
      </c>
      <c r="D18" s="71">
        <v>1</v>
      </c>
      <c r="E18" s="71" t="s">
        <v>34</v>
      </c>
      <c r="F18" s="73">
        <v>40758</v>
      </c>
      <c r="G18" s="73">
        <v>40759</v>
      </c>
      <c r="H18" s="71">
        <v>2</v>
      </c>
      <c r="I18" s="71" t="s">
        <v>32</v>
      </c>
      <c r="J18" s="71" t="s">
        <v>33</v>
      </c>
      <c r="K18" s="71" t="s">
        <v>23</v>
      </c>
      <c r="L18" s="71"/>
    </row>
    <row r="19" spans="1:12" ht="12.75" customHeight="1" x14ac:dyDescent="0.15">
      <c r="A19" s="71" t="s">
        <v>173</v>
      </c>
      <c r="B19" s="71" t="s">
        <v>176</v>
      </c>
      <c r="C19" s="71" t="s">
        <v>177</v>
      </c>
      <c r="D19" s="71">
        <v>1</v>
      </c>
      <c r="E19" s="71" t="s">
        <v>34</v>
      </c>
      <c r="F19" s="73">
        <v>40765</v>
      </c>
      <c r="G19" s="73">
        <v>40767</v>
      </c>
      <c r="H19" s="71">
        <v>3</v>
      </c>
      <c r="I19" s="71" t="s">
        <v>32</v>
      </c>
      <c r="J19" s="71" t="s">
        <v>33</v>
      </c>
      <c r="K19" s="71" t="s">
        <v>23</v>
      </c>
      <c r="L19" s="71"/>
    </row>
    <row r="20" spans="1:12" ht="12.75" customHeight="1" x14ac:dyDescent="0.15">
      <c r="A20" s="71" t="s">
        <v>173</v>
      </c>
      <c r="B20" s="71" t="s">
        <v>176</v>
      </c>
      <c r="C20" s="71" t="s">
        <v>177</v>
      </c>
      <c r="D20" s="71">
        <v>1</v>
      </c>
      <c r="E20" s="71" t="s">
        <v>34</v>
      </c>
      <c r="F20" s="73">
        <v>40772</v>
      </c>
      <c r="G20" s="73">
        <v>40773</v>
      </c>
      <c r="H20" s="71">
        <v>2</v>
      </c>
      <c r="I20" s="71" t="s">
        <v>32</v>
      </c>
      <c r="J20" s="71" t="s">
        <v>33</v>
      </c>
      <c r="K20" s="71" t="s">
        <v>23</v>
      </c>
      <c r="L20" s="71"/>
    </row>
    <row r="21" spans="1:12" ht="12.75" customHeight="1" x14ac:dyDescent="0.15">
      <c r="A21" s="71" t="s">
        <v>173</v>
      </c>
      <c r="B21" s="71" t="s">
        <v>176</v>
      </c>
      <c r="C21" s="71" t="s">
        <v>177</v>
      </c>
      <c r="D21" s="71">
        <v>1</v>
      </c>
      <c r="E21" s="71" t="s">
        <v>34</v>
      </c>
      <c r="F21" s="73">
        <v>40786</v>
      </c>
      <c r="G21" s="73">
        <v>40787</v>
      </c>
      <c r="H21" s="71">
        <v>2</v>
      </c>
      <c r="I21" s="71" t="s">
        <v>32</v>
      </c>
      <c r="J21" s="71" t="s">
        <v>33</v>
      </c>
      <c r="K21" s="71" t="s">
        <v>23</v>
      </c>
      <c r="L21" s="71"/>
    </row>
    <row r="22" spans="1:12" ht="12.75" customHeight="1" x14ac:dyDescent="0.15">
      <c r="A22" s="71" t="s">
        <v>173</v>
      </c>
      <c r="B22" s="71" t="s">
        <v>178</v>
      </c>
      <c r="C22" s="71" t="s">
        <v>179</v>
      </c>
      <c r="D22" s="71">
        <v>1</v>
      </c>
      <c r="E22" s="71" t="s">
        <v>34</v>
      </c>
      <c r="F22" s="73">
        <v>40709</v>
      </c>
      <c r="G22" s="73">
        <v>40710</v>
      </c>
      <c r="H22" s="71">
        <v>2</v>
      </c>
      <c r="I22" s="71" t="s">
        <v>32</v>
      </c>
      <c r="J22" s="71" t="s">
        <v>33</v>
      </c>
      <c r="K22" s="71" t="s">
        <v>23</v>
      </c>
      <c r="L22" s="71"/>
    </row>
    <row r="23" spans="1:12" ht="12.75" customHeight="1" x14ac:dyDescent="0.15">
      <c r="A23" s="71" t="s">
        <v>173</v>
      </c>
      <c r="B23" s="71" t="s">
        <v>178</v>
      </c>
      <c r="C23" s="71" t="s">
        <v>179</v>
      </c>
      <c r="D23" s="71">
        <v>1</v>
      </c>
      <c r="E23" s="71" t="s">
        <v>34</v>
      </c>
      <c r="F23" s="73">
        <v>40770</v>
      </c>
      <c r="G23" s="73">
        <v>40772</v>
      </c>
      <c r="H23" s="71">
        <v>2</v>
      </c>
      <c r="I23" s="71" t="s">
        <v>32</v>
      </c>
      <c r="J23" s="71" t="s">
        <v>33</v>
      </c>
      <c r="K23" s="71" t="s">
        <v>23</v>
      </c>
      <c r="L23" s="71"/>
    </row>
    <row r="24" spans="1:12" ht="12.75" customHeight="1" x14ac:dyDescent="0.15">
      <c r="A24" s="72" t="s">
        <v>173</v>
      </c>
      <c r="B24" s="72" t="s">
        <v>178</v>
      </c>
      <c r="C24" s="72" t="s">
        <v>179</v>
      </c>
      <c r="D24" s="72">
        <v>1</v>
      </c>
      <c r="E24" s="72" t="s">
        <v>34</v>
      </c>
      <c r="F24" s="74">
        <v>40772</v>
      </c>
      <c r="G24" s="74">
        <v>40773</v>
      </c>
      <c r="H24" s="72">
        <v>2</v>
      </c>
      <c r="I24" s="72" t="s">
        <v>32</v>
      </c>
      <c r="J24" s="72" t="s">
        <v>33</v>
      </c>
      <c r="K24" s="72" t="s">
        <v>23</v>
      </c>
      <c r="L24" s="71"/>
    </row>
    <row r="25" spans="1:12" ht="12.75" customHeight="1" x14ac:dyDescent="0.15">
      <c r="A25" s="33"/>
      <c r="B25" s="61">
        <f>SUM(IF(FREQUENCY(MATCH(B10:B24,B10:B24,0),MATCH(B10:B24,B10:B24,0))&gt;0,1))</f>
        <v>3</v>
      </c>
      <c r="C25" s="34"/>
      <c r="D25" s="34"/>
      <c r="E25" s="29">
        <f>COUNTA(E10:E24)</f>
        <v>15</v>
      </c>
      <c r="F25" s="29"/>
      <c r="G25" s="29"/>
      <c r="H25" s="29">
        <f>SUM(H10:H24)</f>
        <v>35</v>
      </c>
      <c r="I25" s="33"/>
      <c r="J25" s="33"/>
      <c r="K25" s="33"/>
    </row>
    <row r="26" spans="1:12" ht="12.75" customHeight="1" x14ac:dyDescent="0.15">
      <c r="A26" s="33"/>
      <c r="B26" s="61"/>
      <c r="C26" s="34"/>
      <c r="D26" s="34"/>
      <c r="E26" s="29"/>
      <c r="F26" s="29"/>
      <c r="G26" s="29"/>
      <c r="H26" s="29"/>
      <c r="I26" s="33"/>
      <c r="J26" s="33"/>
      <c r="K26" s="33"/>
    </row>
    <row r="27" spans="1:12" ht="12.75" customHeight="1" x14ac:dyDescent="0.15">
      <c r="A27" s="72" t="s">
        <v>183</v>
      </c>
      <c r="B27" s="72" t="s">
        <v>186</v>
      </c>
      <c r="C27" s="72" t="s">
        <v>187</v>
      </c>
      <c r="D27" s="72">
        <v>1</v>
      </c>
      <c r="E27" s="72" t="s">
        <v>34</v>
      </c>
      <c r="F27" s="74">
        <v>40778</v>
      </c>
      <c r="G27" s="74">
        <v>40780</v>
      </c>
      <c r="H27" s="72">
        <v>2</v>
      </c>
      <c r="I27" s="72" t="s">
        <v>32</v>
      </c>
      <c r="J27" s="72" t="s">
        <v>33</v>
      </c>
      <c r="K27" s="72" t="s">
        <v>23</v>
      </c>
      <c r="L27" s="71"/>
    </row>
    <row r="28" spans="1:12" ht="12.75" customHeight="1" x14ac:dyDescent="0.15">
      <c r="A28" s="33"/>
      <c r="B28" s="61">
        <f>SUM(IF(FREQUENCY(MATCH(B27:B27,B27:B27,0),MATCH(B27:B27,B27:B27,0))&gt;0,1))</f>
        <v>1</v>
      </c>
      <c r="C28" s="34"/>
      <c r="D28" s="34"/>
      <c r="E28" s="29">
        <f>COUNTA(E27:E27)</f>
        <v>1</v>
      </c>
      <c r="F28" s="29"/>
      <c r="G28" s="29"/>
      <c r="H28" s="29">
        <f>SUM(H27:H27)</f>
        <v>2</v>
      </c>
      <c r="I28" s="33"/>
      <c r="J28" s="33"/>
      <c r="K28" s="33"/>
    </row>
    <row r="29" spans="1:12" ht="12.75" customHeight="1" x14ac:dyDescent="0.15">
      <c r="A29" s="33"/>
      <c r="B29" s="61"/>
      <c r="C29" s="34"/>
      <c r="D29" s="34"/>
      <c r="E29" s="29"/>
      <c r="F29" s="29"/>
      <c r="G29" s="29"/>
      <c r="H29" s="29"/>
      <c r="I29" s="33"/>
      <c r="J29" s="33"/>
      <c r="K29" s="33"/>
    </row>
    <row r="30" spans="1:12" ht="12.75" customHeight="1" x14ac:dyDescent="0.15">
      <c r="A30" s="71" t="s">
        <v>196</v>
      </c>
      <c r="B30" s="71" t="s">
        <v>197</v>
      </c>
      <c r="C30" s="71" t="s">
        <v>273</v>
      </c>
      <c r="D30" s="71">
        <v>1</v>
      </c>
      <c r="E30" s="71" t="s">
        <v>34</v>
      </c>
      <c r="F30" s="73">
        <v>40758</v>
      </c>
      <c r="G30" s="73">
        <v>40759</v>
      </c>
      <c r="H30" s="71">
        <v>2</v>
      </c>
      <c r="I30" s="71" t="s">
        <v>32</v>
      </c>
      <c r="J30" s="71" t="s">
        <v>33</v>
      </c>
      <c r="K30" s="71" t="s">
        <v>23</v>
      </c>
      <c r="L30" s="71"/>
    </row>
    <row r="31" spans="1:12" ht="12.75" customHeight="1" x14ac:dyDescent="0.15">
      <c r="A31" s="72" t="s">
        <v>196</v>
      </c>
      <c r="B31" s="72" t="s">
        <v>197</v>
      </c>
      <c r="C31" s="72" t="s">
        <v>273</v>
      </c>
      <c r="D31" s="72">
        <v>1</v>
      </c>
      <c r="E31" s="72" t="s">
        <v>34</v>
      </c>
      <c r="F31" s="74">
        <v>40772</v>
      </c>
      <c r="G31" s="74">
        <v>40774</v>
      </c>
      <c r="H31" s="72">
        <v>3</v>
      </c>
      <c r="I31" s="72" t="s">
        <v>32</v>
      </c>
      <c r="J31" s="72" t="s">
        <v>33</v>
      </c>
      <c r="K31" s="72" t="s">
        <v>23</v>
      </c>
      <c r="L31" s="71"/>
    </row>
    <row r="32" spans="1:12" ht="12.75" customHeight="1" x14ac:dyDescent="0.15">
      <c r="A32" s="33"/>
      <c r="B32" s="61">
        <f>SUM(IF(FREQUENCY(MATCH(B30:B31,B30:B31,0),MATCH(B30:B31,B30:B31,0))&gt;0,1))</f>
        <v>1</v>
      </c>
      <c r="C32" s="34"/>
      <c r="D32" s="34"/>
      <c r="E32" s="29">
        <f>COUNTA(E30:E31)</f>
        <v>2</v>
      </c>
      <c r="F32" s="29"/>
      <c r="G32" s="29"/>
      <c r="H32" s="29">
        <f>SUM(H30:H31)</f>
        <v>5</v>
      </c>
      <c r="I32" s="33"/>
      <c r="J32" s="33"/>
      <c r="K32" s="33"/>
    </row>
    <row r="33" spans="1:11" ht="12.75" customHeight="1" x14ac:dyDescent="0.15">
      <c r="A33" s="33"/>
      <c r="B33" s="61"/>
      <c r="C33" s="34"/>
      <c r="D33" s="34"/>
      <c r="E33" s="29"/>
      <c r="F33" s="29"/>
      <c r="G33" s="29"/>
      <c r="H33" s="29"/>
      <c r="I33" s="33"/>
      <c r="J33" s="33"/>
      <c r="K33" s="33"/>
    </row>
    <row r="34" spans="1:11" ht="12.75" customHeight="1" x14ac:dyDescent="0.15">
      <c r="A34" s="71" t="s">
        <v>199</v>
      </c>
      <c r="B34" s="71" t="s">
        <v>202</v>
      </c>
      <c r="C34" s="71" t="s">
        <v>203</v>
      </c>
      <c r="D34" s="71">
        <v>1</v>
      </c>
      <c r="E34" s="71" t="s">
        <v>34</v>
      </c>
      <c r="F34" s="73">
        <v>40701</v>
      </c>
      <c r="G34" s="73">
        <v>40702</v>
      </c>
      <c r="H34" s="71">
        <v>2</v>
      </c>
      <c r="I34" s="71" t="s">
        <v>32</v>
      </c>
      <c r="J34" s="71" t="s">
        <v>33</v>
      </c>
      <c r="K34" s="71" t="s">
        <v>23</v>
      </c>
    </row>
    <row r="35" spans="1:11" ht="12.75" customHeight="1" x14ac:dyDescent="0.15">
      <c r="A35" s="71" t="s">
        <v>199</v>
      </c>
      <c r="B35" s="71" t="s">
        <v>202</v>
      </c>
      <c r="C35" s="71" t="s">
        <v>203</v>
      </c>
      <c r="D35" s="71">
        <v>1</v>
      </c>
      <c r="E35" s="71" t="s">
        <v>34</v>
      </c>
      <c r="F35" s="73">
        <v>40708</v>
      </c>
      <c r="G35" s="73">
        <v>40709</v>
      </c>
      <c r="H35" s="71">
        <v>2</v>
      </c>
      <c r="I35" s="71" t="s">
        <v>32</v>
      </c>
      <c r="J35" s="71" t="s">
        <v>33</v>
      </c>
      <c r="K35" s="71" t="s">
        <v>23</v>
      </c>
    </row>
    <row r="36" spans="1:11" ht="12.75" customHeight="1" x14ac:dyDescent="0.15">
      <c r="A36" s="71" t="s">
        <v>199</v>
      </c>
      <c r="B36" s="71" t="s">
        <v>202</v>
      </c>
      <c r="C36" s="71" t="s">
        <v>203</v>
      </c>
      <c r="D36" s="71">
        <v>1</v>
      </c>
      <c r="E36" s="71" t="s">
        <v>34</v>
      </c>
      <c r="F36" s="73">
        <v>40750</v>
      </c>
      <c r="G36" s="73">
        <v>40751</v>
      </c>
      <c r="H36" s="71">
        <v>2</v>
      </c>
      <c r="I36" s="71" t="s">
        <v>32</v>
      </c>
      <c r="J36" s="71" t="s">
        <v>33</v>
      </c>
      <c r="K36" s="71" t="s">
        <v>23</v>
      </c>
    </row>
    <row r="37" spans="1:11" ht="12.75" customHeight="1" x14ac:dyDescent="0.15">
      <c r="A37" s="71" t="s">
        <v>199</v>
      </c>
      <c r="B37" s="71" t="s">
        <v>208</v>
      </c>
      <c r="C37" s="71" t="s">
        <v>209</v>
      </c>
      <c r="D37" s="71">
        <v>1</v>
      </c>
      <c r="E37" s="71" t="s">
        <v>34</v>
      </c>
      <c r="F37" s="73">
        <v>40722</v>
      </c>
      <c r="G37" s="73">
        <v>40723</v>
      </c>
      <c r="H37" s="71">
        <v>2</v>
      </c>
      <c r="I37" s="71" t="s">
        <v>32</v>
      </c>
      <c r="J37" s="71" t="s">
        <v>33</v>
      </c>
      <c r="K37" s="71" t="s">
        <v>23</v>
      </c>
    </row>
    <row r="38" spans="1:11" ht="12.75" customHeight="1" x14ac:dyDescent="0.15">
      <c r="A38" s="71" t="s">
        <v>199</v>
      </c>
      <c r="B38" s="71" t="s">
        <v>208</v>
      </c>
      <c r="C38" s="71" t="s">
        <v>209</v>
      </c>
      <c r="D38" s="71">
        <v>1</v>
      </c>
      <c r="E38" s="71" t="s">
        <v>34</v>
      </c>
      <c r="F38" s="73">
        <v>40764</v>
      </c>
      <c r="G38" s="73">
        <v>40765</v>
      </c>
      <c r="H38" s="71">
        <v>2</v>
      </c>
      <c r="I38" s="71" t="s">
        <v>32</v>
      </c>
      <c r="J38" s="71" t="s">
        <v>33</v>
      </c>
      <c r="K38" s="71" t="s">
        <v>23</v>
      </c>
    </row>
    <row r="39" spans="1:11" ht="12.75" customHeight="1" x14ac:dyDescent="0.15">
      <c r="A39" s="71" t="s">
        <v>199</v>
      </c>
      <c r="B39" s="71" t="s">
        <v>208</v>
      </c>
      <c r="C39" s="71" t="s">
        <v>209</v>
      </c>
      <c r="D39" s="71">
        <v>1</v>
      </c>
      <c r="E39" s="71" t="s">
        <v>34</v>
      </c>
      <c r="F39" s="73">
        <v>40778</v>
      </c>
      <c r="G39" s="73">
        <v>40779</v>
      </c>
      <c r="H39" s="71">
        <v>2</v>
      </c>
      <c r="I39" s="71" t="s">
        <v>32</v>
      </c>
      <c r="J39" s="71" t="s">
        <v>33</v>
      </c>
      <c r="K39" s="71" t="s">
        <v>23</v>
      </c>
    </row>
    <row r="40" spans="1:11" ht="12.75" customHeight="1" x14ac:dyDescent="0.15">
      <c r="A40" s="71" t="s">
        <v>199</v>
      </c>
      <c r="B40" s="71" t="s">
        <v>278</v>
      </c>
      <c r="C40" s="71" t="s">
        <v>279</v>
      </c>
      <c r="D40" s="71">
        <v>1</v>
      </c>
      <c r="E40" s="71" t="s">
        <v>34</v>
      </c>
      <c r="F40" s="73">
        <v>40736</v>
      </c>
      <c r="G40" s="73">
        <v>40737</v>
      </c>
      <c r="H40" s="71">
        <v>2</v>
      </c>
      <c r="I40" s="71" t="s">
        <v>32</v>
      </c>
      <c r="J40" s="71" t="s">
        <v>33</v>
      </c>
      <c r="K40" s="71" t="s">
        <v>23</v>
      </c>
    </row>
    <row r="41" spans="1:11" ht="12.75" customHeight="1" x14ac:dyDescent="0.15">
      <c r="A41" s="71" t="s">
        <v>199</v>
      </c>
      <c r="B41" s="71" t="s">
        <v>222</v>
      </c>
      <c r="C41" s="71" t="s">
        <v>223</v>
      </c>
      <c r="D41" s="71">
        <v>1</v>
      </c>
      <c r="E41" s="71" t="s">
        <v>34</v>
      </c>
      <c r="F41" s="73">
        <v>40716</v>
      </c>
      <c r="G41" s="73">
        <v>40717</v>
      </c>
      <c r="H41" s="71">
        <v>2</v>
      </c>
      <c r="I41" s="71" t="s">
        <v>32</v>
      </c>
      <c r="J41" s="71" t="s">
        <v>33</v>
      </c>
      <c r="K41" s="71" t="s">
        <v>23</v>
      </c>
    </row>
    <row r="42" spans="1:11" ht="12.75" customHeight="1" x14ac:dyDescent="0.15">
      <c r="A42" s="71" t="s">
        <v>199</v>
      </c>
      <c r="B42" s="71" t="s">
        <v>222</v>
      </c>
      <c r="C42" s="71" t="s">
        <v>223</v>
      </c>
      <c r="D42" s="71">
        <v>1</v>
      </c>
      <c r="E42" s="71" t="s">
        <v>34</v>
      </c>
      <c r="F42" s="73">
        <v>40744</v>
      </c>
      <c r="G42" s="73">
        <v>40745</v>
      </c>
      <c r="H42" s="71">
        <v>2</v>
      </c>
      <c r="I42" s="71" t="s">
        <v>32</v>
      </c>
      <c r="J42" s="71" t="s">
        <v>33</v>
      </c>
      <c r="K42" s="71" t="s">
        <v>23</v>
      </c>
    </row>
    <row r="43" spans="1:11" ht="12.75" customHeight="1" x14ac:dyDescent="0.15">
      <c r="A43" s="71" t="s">
        <v>199</v>
      </c>
      <c r="B43" s="71" t="s">
        <v>224</v>
      </c>
      <c r="C43" s="71" t="s">
        <v>225</v>
      </c>
      <c r="D43" s="71">
        <v>1</v>
      </c>
      <c r="E43" s="71" t="s">
        <v>34</v>
      </c>
      <c r="F43" s="73">
        <v>40758</v>
      </c>
      <c r="G43" s="73">
        <v>40760</v>
      </c>
      <c r="H43" s="71">
        <v>2</v>
      </c>
      <c r="I43" s="71" t="s">
        <v>32</v>
      </c>
      <c r="J43" s="71" t="s">
        <v>33</v>
      </c>
      <c r="K43" s="71" t="s">
        <v>23</v>
      </c>
    </row>
    <row r="44" spans="1:11" ht="12.75" customHeight="1" x14ac:dyDescent="0.15">
      <c r="A44" s="71" t="s">
        <v>199</v>
      </c>
      <c r="B44" s="71" t="s">
        <v>224</v>
      </c>
      <c r="C44" s="71" t="s">
        <v>225</v>
      </c>
      <c r="D44" s="71">
        <v>1</v>
      </c>
      <c r="E44" s="71" t="s">
        <v>34</v>
      </c>
      <c r="F44" s="73">
        <v>40772</v>
      </c>
      <c r="G44" s="73">
        <v>40773</v>
      </c>
      <c r="H44" s="71">
        <v>2</v>
      </c>
      <c r="I44" s="71" t="s">
        <v>32</v>
      </c>
      <c r="J44" s="71" t="s">
        <v>33</v>
      </c>
      <c r="K44" s="71" t="s">
        <v>23</v>
      </c>
    </row>
    <row r="45" spans="1:11" ht="12.75" customHeight="1" x14ac:dyDescent="0.15">
      <c r="A45" s="71" t="s">
        <v>199</v>
      </c>
      <c r="B45" s="71" t="s">
        <v>224</v>
      </c>
      <c r="C45" s="71" t="s">
        <v>225</v>
      </c>
      <c r="D45" s="71">
        <v>1</v>
      </c>
      <c r="E45" s="71" t="s">
        <v>34</v>
      </c>
      <c r="F45" s="73">
        <v>40786</v>
      </c>
      <c r="G45" s="73">
        <v>40787</v>
      </c>
      <c r="H45" s="71">
        <v>2</v>
      </c>
      <c r="I45" s="71" t="s">
        <v>32</v>
      </c>
      <c r="J45" s="71" t="s">
        <v>33</v>
      </c>
      <c r="K45" s="71" t="s">
        <v>23</v>
      </c>
    </row>
    <row r="46" spans="1:11" ht="12.75" customHeight="1" x14ac:dyDescent="0.15">
      <c r="A46" s="71" t="s">
        <v>199</v>
      </c>
      <c r="B46" s="71" t="s">
        <v>228</v>
      </c>
      <c r="C46" s="71" t="s">
        <v>229</v>
      </c>
      <c r="D46" s="71">
        <v>1</v>
      </c>
      <c r="E46" s="71" t="s">
        <v>34</v>
      </c>
      <c r="F46" s="73">
        <v>40758</v>
      </c>
      <c r="G46" s="73">
        <v>40759</v>
      </c>
      <c r="H46" s="71">
        <v>2</v>
      </c>
      <c r="I46" s="71" t="s">
        <v>32</v>
      </c>
      <c r="J46" s="71" t="s">
        <v>33</v>
      </c>
      <c r="K46" s="71" t="s">
        <v>23</v>
      </c>
    </row>
    <row r="47" spans="1:11" ht="12.75" customHeight="1" x14ac:dyDescent="0.15">
      <c r="A47" s="71" t="s">
        <v>199</v>
      </c>
      <c r="B47" s="71" t="s">
        <v>228</v>
      </c>
      <c r="C47" s="71" t="s">
        <v>229</v>
      </c>
      <c r="D47" s="71">
        <v>1</v>
      </c>
      <c r="E47" s="71" t="s">
        <v>34</v>
      </c>
      <c r="F47" s="73">
        <v>40772</v>
      </c>
      <c r="G47" s="73">
        <v>40774</v>
      </c>
      <c r="H47" s="71">
        <v>2</v>
      </c>
      <c r="I47" s="71" t="s">
        <v>32</v>
      </c>
      <c r="J47" s="71" t="s">
        <v>33</v>
      </c>
      <c r="K47" s="71" t="s">
        <v>23</v>
      </c>
    </row>
    <row r="48" spans="1:11" ht="12.75" customHeight="1" x14ac:dyDescent="0.15">
      <c r="A48" s="71" t="s">
        <v>199</v>
      </c>
      <c r="B48" s="71" t="s">
        <v>234</v>
      </c>
      <c r="C48" s="71" t="s">
        <v>235</v>
      </c>
      <c r="D48" s="71">
        <v>1</v>
      </c>
      <c r="E48" s="71" t="s">
        <v>34</v>
      </c>
      <c r="F48" s="73">
        <v>40730</v>
      </c>
      <c r="G48" s="73">
        <v>40731</v>
      </c>
      <c r="H48" s="71">
        <v>2</v>
      </c>
      <c r="I48" s="71" t="s">
        <v>32</v>
      </c>
      <c r="J48" s="71" t="s">
        <v>33</v>
      </c>
      <c r="K48" s="71" t="s">
        <v>23</v>
      </c>
    </row>
    <row r="49" spans="1:11" ht="12.75" customHeight="1" x14ac:dyDescent="0.15">
      <c r="A49" s="71" t="s">
        <v>199</v>
      </c>
      <c r="B49" s="71" t="s">
        <v>234</v>
      </c>
      <c r="C49" s="71" t="s">
        <v>235</v>
      </c>
      <c r="D49" s="71">
        <v>1</v>
      </c>
      <c r="E49" s="71" t="s">
        <v>34</v>
      </c>
      <c r="F49" s="73">
        <v>40758</v>
      </c>
      <c r="G49" s="73">
        <v>40759</v>
      </c>
      <c r="H49" s="71">
        <v>2</v>
      </c>
      <c r="I49" s="71" t="s">
        <v>32</v>
      </c>
      <c r="J49" s="71" t="s">
        <v>33</v>
      </c>
      <c r="K49" s="71" t="s">
        <v>23</v>
      </c>
    </row>
    <row r="50" spans="1:11" ht="12.75" customHeight="1" x14ac:dyDescent="0.15">
      <c r="A50" s="71" t="s">
        <v>199</v>
      </c>
      <c r="B50" s="71" t="s">
        <v>234</v>
      </c>
      <c r="C50" s="71" t="s">
        <v>235</v>
      </c>
      <c r="D50" s="71">
        <v>1</v>
      </c>
      <c r="E50" s="71" t="s">
        <v>34</v>
      </c>
      <c r="F50" s="73">
        <v>40772</v>
      </c>
      <c r="G50" s="73">
        <v>40773</v>
      </c>
      <c r="H50" s="71">
        <v>2</v>
      </c>
      <c r="I50" s="71" t="s">
        <v>32</v>
      </c>
      <c r="J50" s="71" t="s">
        <v>33</v>
      </c>
      <c r="K50" s="71" t="s">
        <v>23</v>
      </c>
    </row>
    <row r="51" spans="1:11" ht="12.75" customHeight="1" x14ac:dyDescent="0.15">
      <c r="A51" s="71" t="s">
        <v>199</v>
      </c>
      <c r="B51" s="71" t="s">
        <v>284</v>
      </c>
      <c r="C51" s="71" t="s">
        <v>285</v>
      </c>
      <c r="D51" s="71">
        <v>1</v>
      </c>
      <c r="E51" s="71" t="s">
        <v>34</v>
      </c>
      <c r="F51" s="73">
        <v>40743</v>
      </c>
      <c r="G51" s="73">
        <v>40744</v>
      </c>
      <c r="H51" s="71">
        <v>2</v>
      </c>
      <c r="I51" s="71" t="s">
        <v>32</v>
      </c>
      <c r="J51" s="71" t="s">
        <v>33</v>
      </c>
      <c r="K51" s="71" t="s">
        <v>23</v>
      </c>
    </row>
    <row r="52" spans="1:11" ht="12.75" customHeight="1" x14ac:dyDescent="0.15">
      <c r="A52" s="71" t="s">
        <v>199</v>
      </c>
      <c r="B52" s="71" t="s">
        <v>284</v>
      </c>
      <c r="C52" s="71" t="s">
        <v>285</v>
      </c>
      <c r="D52" s="71">
        <v>1</v>
      </c>
      <c r="E52" s="71" t="s">
        <v>34</v>
      </c>
      <c r="F52" s="73">
        <v>40757</v>
      </c>
      <c r="G52" s="73">
        <v>40758</v>
      </c>
      <c r="H52" s="71">
        <v>2</v>
      </c>
      <c r="I52" s="71" t="s">
        <v>32</v>
      </c>
      <c r="J52" s="71" t="s">
        <v>33</v>
      </c>
      <c r="K52" s="71" t="s">
        <v>23</v>
      </c>
    </row>
    <row r="53" spans="1:11" ht="12.75" customHeight="1" x14ac:dyDescent="0.15">
      <c r="A53" s="71" t="s">
        <v>199</v>
      </c>
      <c r="B53" s="71" t="s">
        <v>284</v>
      </c>
      <c r="C53" s="71" t="s">
        <v>285</v>
      </c>
      <c r="D53" s="71">
        <v>1</v>
      </c>
      <c r="E53" s="71" t="s">
        <v>34</v>
      </c>
      <c r="F53" s="73">
        <v>40764</v>
      </c>
      <c r="G53" s="73">
        <v>40765</v>
      </c>
      <c r="H53" s="71">
        <v>2</v>
      </c>
      <c r="I53" s="71" t="s">
        <v>32</v>
      </c>
      <c r="J53" s="71" t="s">
        <v>33</v>
      </c>
      <c r="K53" s="71" t="s">
        <v>23</v>
      </c>
    </row>
    <row r="54" spans="1:11" ht="12.75" customHeight="1" x14ac:dyDescent="0.15">
      <c r="A54" s="71" t="s">
        <v>199</v>
      </c>
      <c r="B54" s="71" t="s">
        <v>284</v>
      </c>
      <c r="C54" s="71" t="s">
        <v>285</v>
      </c>
      <c r="D54" s="71">
        <v>1</v>
      </c>
      <c r="E54" s="71" t="s">
        <v>34</v>
      </c>
      <c r="F54" s="73">
        <v>40771</v>
      </c>
      <c r="G54" s="73">
        <v>40773</v>
      </c>
      <c r="H54" s="71">
        <v>3</v>
      </c>
      <c r="I54" s="71" t="s">
        <v>32</v>
      </c>
      <c r="J54" s="71" t="s">
        <v>33</v>
      </c>
      <c r="K54" s="71" t="s">
        <v>23</v>
      </c>
    </row>
    <row r="55" spans="1:11" ht="12.75" customHeight="1" x14ac:dyDescent="0.15">
      <c r="A55" s="71" t="s">
        <v>199</v>
      </c>
      <c r="B55" s="71" t="s">
        <v>286</v>
      </c>
      <c r="C55" s="71" t="s">
        <v>287</v>
      </c>
      <c r="D55" s="71">
        <v>1</v>
      </c>
      <c r="E55" s="71" t="s">
        <v>34</v>
      </c>
      <c r="F55" s="73">
        <v>40771</v>
      </c>
      <c r="G55" s="73">
        <v>40772</v>
      </c>
      <c r="H55" s="71">
        <v>2</v>
      </c>
      <c r="I55" s="71" t="s">
        <v>32</v>
      </c>
      <c r="J55" s="71" t="s">
        <v>33</v>
      </c>
      <c r="K55" s="71" t="s">
        <v>23</v>
      </c>
    </row>
    <row r="56" spans="1:11" ht="12.75" customHeight="1" x14ac:dyDescent="0.15">
      <c r="A56" s="71" t="s">
        <v>199</v>
      </c>
      <c r="B56" s="71" t="s">
        <v>252</v>
      </c>
      <c r="C56" s="71" t="s">
        <v>253</v>
      </c>
      <c r="D56" s="71">
        <v>1</v>
      </c>
      <c r="E56" s="71" t="s">
        <v>34</v>
      </c>
      <c r="F56" s="73">
        <v>40730</v>
      </c>
      <c r="G56" s="73">
        <v>40731</v>
      </c>
      <c r="H56" s="71">
        <v>2</v>
      </c>
      <c r="I56" s="71" t="s">
        <v>32</v>
      </c>
      <c r="J56" s="71" t="s">
        <v>33</v>
      </c>
      <c r="K56" s="71" t="s">
        <v>23</v>
      </c>
    </row>
    <row r="57" spans="1:11" ht="12.75" customHeight="1" x14ac:dyDescent="0.15">
      <c r="A57" s="71" t="s">
        <v>199</v>
      </c>
      <c r="B57" s="71" t="s">
        <v>252</v>
      </c>
      <c r="C57" s="71" t="s">
        <v>253</v>
      </c>
      <c r="D57" s="71">
        <v>1</v>
      </c>
      <c r="E57" s="71" t="s">
        <v>34</v>
      </c>
      <c r="F57" s="73">
        <v>40758</v>
      </c>
      <c r="G57" s="73">
        <v>40759</v>
      </c>
      <c r="H57" s="71">
        <v>2</v>
      </c>
      <c r="I57" s="71" t="s">
        <v>32</v>
      </c>
      <c r="J57" s="71" t="s">
        <v>33</v>
      </c>
      <c r="K57" s="71" t="s">
        <v>23</v>
      </c>
    </row>
    <row r="58" spans="1:11" ht="12.75" customHeight="1" x14ac:dyDescent="0.15">
      <c r="A58" s="71" t="s">
        <v>199</v>
      </c>
      <c r="B58" s="71" t="s">
        <v>252</v>
      </c>
      <c r="C58" s="71" t="s">
        <v>253</v>
      </c>
      <c r="D58" s="71">
        <v>1</v>
      </c>
      <c r="E58" s="71" t="s">
        <v>34</v>
      </c>
      <c r="F58" s="73">
        <v>40772</v>
      </c>
      <c r="G58" s="73">
        <v>40773</v>
      </c>
      <c r="H58" s="71">
        <v>2</v>
      </c>
      <c r="I58" s="71" t="s">
        <v>32</v>
      </c>
      <c r="J58" s="71" t="s">
        <v>33</v>
      </c>
      <c r="K58" s="71" t="s">
        <v>23</v>
      </c>
    </row>
    <row r="59" spans="1:11" ht="12.75" customHeight="1" x14ac:dyDescent="0.15">
      <c r="A59" s="71" t="s">
        <v>199</v>
      </c>
      <c r="B59" s="71" t="s">
        <v>256</v>
      </c>
      <c r="C59" s="71" t="s">
        <v>257</v>
      </c>
      <c r="D59" s="71">
        <v>1</v>
      </c>
      <c r="E59" s="71" t="s">
        <v>34</v>
      </c>
      <c r="F59" s="73">
        <v>40708</v>
      </c>
      <c r="G59" s="73">
        <v>40709</v>
      </c>
      <c r="H59" s="71">
        <v>2</v>
      </c>
      <c r="I59" s="71" t="s">
        <v>32</v>
      </c>
      <c r="J59" s="71" t="s">
        <v>33</v>
      </c>
      <c r="K59" s="71" t="s">
        <v>23</v>
      </c>
    </row>
    <row r="60" spans="1:11" ht="12.75" customHeight="1" x14ac:dyDescent="0.15">
      <c r="A60" s="72" t="s">
        <v>199</v>
      </c>
      <c r="B60" s="72" t="s">
        <v>256</v>
      </c>
      <c r="C60" s="72" t="s">
        <v>257</v>
      </c>
      <c r="D60" s="72">
        <v>1</v>
      </c>
      <c r="E60" s="72" t="s">
        <v>34</v>
      </c>
      <c r="F60" s="74">
        <v>40771</v>
      </c>
      <c r="G60" s="74">
        <v>40772</v>
      </c>
      <c r="H60" s="72">
        <v>2</v>
      </c>
      <c r="I60" s="72" t="s">
        <v>32</v>
      </c>
      <c r="J60" s="72" t="s">
        <v>33</v>
      </c>
      <c r="K60" s="72" t="s">
        <v>23</v>
      </c>
    </row>
    <row r="61" spans="1:11" ht="12.75" customHeight="1" x14ac:dyDescent="0.15">
      <c r="A61" s="33"/>
      <c r="B61" s="61">
        <f>SUM(IF(FREQUENCY(MATCH(B34:B60,B34:B60,0),MATCH(B34:B60,B34:B60,0))&gt;0,1))</f>
        <v>11</v>
      </c>
      <c r="C61" s="34"/>
      <c r="D61" s="34"/>
      <c r="E61" s="29">
        <f>COUNTA(E34:E60)</f>
        <v>27</v>
      </c>
      <c r="F61" s="29"/>
      <c r="G61" s="29"/>
      <c r="H61" s="29">
        <f>SUM(H34:H60)</f>
        <v>55</v>
      </c>
      <c r="I61" s="33"/>
      <c r="J61" s="33"/>
      <c r="K61" s="33"/>
    </row>
    <row r="62" spans="1:11" ht="12.75" customHeight="1" x14ac:dyDescent="0.15">
      <c r="A62" s="33"/>
      <c r="B62" s="61"/>
      <c r="C62" s="34"/>
      <c r="D62" s="34"/>
      <c r="E62" s="29"/>
      <c r="F62" s="29"/>
      <c r="G62" s="29"/>
      <c r="H62" s="29"/>
      <c r="I62" s="33"/>
      <c r="J62" s="33"/>
      <c r="K62" s="33"/>
    </row>
    <row r="63" spans="1:11" ht="12.75" customHeight="1" x14ac:dyDescent="0.2">
      <c r="A63" s="33"/>
      <c r="C63" s="1"/>
      <c r="D63" s="120" t="s">
        <v>306</v>
      </c>
      <c r="E63" s="117"/>
      <c r="F63" s="117"/>
      <c r="G63" s="29"/>
      <c r="H63" s="29"/>
      <c r="I63" s="33"/>
      <c r="J63" s="33"/>
      <c r="K63" s="33"/>
    </row>
    <row r="64" spans="1:11" ht="12.75" customHeight="1" x14ac:dyDescent="0.2">
      <c r="A64" s="33"/>
      <c r="B64" s="118"/>
      <c r="C64" s="1"/>
      <c r="D64" s="119" t="s">
        <v>127</v>
      </c>
      <c r="E64" s="100">
        <f>SUM(B8+B25+B28+B32+B61)</f>
        <v>18</v>
      </c>
      <c r="F64" s="117"/>
      <c r="G64" s="29"/>
      <c r="H64" s="29"/>
      <c r="I64" s="33"/>
      <c r="J64" s="33"/>
      <c r="K64" s="33"/>
    </row>
    <row r="65" spans="1:12" ht="12.75" customHeight="1" x14ac:dyDescent="0.2">
      <c r="A65" s="33"/>
      <c r="B65" s="118"/>
      <c r="C65" s="1"/>
      <c r="D65" s="119" t="s">
        <v>128</v>
      </c>
      <c r="E65" s="100">
        <f>SUM(E8+E25+E28+E32+E61)</f>
        <v>51</v>
      </c>
      <c r="F65" s="117"/>
      <c r="G65" s="29"/>
      <c r="H65" s="29"/>
      <c r="I65" s="33"/>
      <c r="J65" s="33"/>
      <c r="K65" s="33"/>
    </row>
    <row r="66" spans="1:12" ht="12.75" customHeight="1" x14ac:dyDescent="0.2">
      <c r="A66" s="33"/>
      <c r="B66" s="118"/>
      <c r="C66" s="1"/>
      <c r="D66" s="119" t="s">
        <v>129</v>
      </c>
      <c r="E66" s="99">
        <f>SUM(H8+H25+H28+H32+H61)</f>
        <v>112</v>
      </c>
      <c r="F66" s="117"/>
      <c r="G66" s="29"/>
      <c r="H66" s="29"/>
      <c r="I66" s="33"/>
      <c r="J66" s="33"/>
      <c r="K66" s="33"/>
    </row>
    <row r="67" spans="1:12" ht="12.75" customHeight="1" x14ac:dyDescent="0.2">
      <c r="A67" s="33"/>
      <c r="B67" s="118"/>
      <c r="C67" s="1"/>
      <c r="D67" s="116"/>
      <c r="E67" s="117"/>
      <c r="F67" s="117"/>
      <c r="G67" s="29"/>
      <c r="H67" s="29"/>
      <c r="I67" s="33"/>
      <c r="J67" s="33"/>
      <c r="K67" s="33"/>
    </row>
    <row r="68" spans="1:12" ht="12.75" customHeight="1" x14ac:dyDescent="0.2">
      <c r="A68" s="33"/>
      <c r="B68" s="106"/>
      <c r="C68" s="1"/>
      <c r="D68" s="120" t="s">
        <v>109</v>
      </c>
      <c r="E68" s="117"/>
      <c r="F68" s="117"/>
      <c r="G68" s="29"/>
      <c r="H68" s="29"/>
      <c r="I68" s="33"/>
      <c r="J68" s="33"/>
      <c r="K68" s="33"/>
    </row>
    <row r="69" spans="1:12" ht="12.75" customHeight="1" x14ac:dyDescent="0.2">
      <c r="A69" s="33"/>
      <c r="B69" s="118"/>
      <c r="C69" s="1"/>
      <c r="D69" s="102"/>
      <c r="E69" s="111" t="s">
        <v>95</v>
      </c>
      <c r="F69" s="111" t="s">
        <v>96</v>
      </c>
      <c r="G69" s="29"/>
      <c r="H69" s="29"/>
      <c r="I69" s="33"/>
      <c r="J69" s="33"/>
      <c r="K69" s="33"/>
    </row>
    <row r="70" spans="1:12" ht="12.75" customHeight="1" x14ac:dyDescent="0.2">
      <c r="A70" s="84"/>
      <c r="B70" s="106"/>
      <c r="C70" s="1"/>
      <c r="D70" s="121" t="s">
        <v>124</v>
      </c>
      <c r="E70" s="102"/>
      <c r="F70" s="102"/>
      <c r="G70" s="30"/>
      <c r="H70" s="85"/>
      <c r="I70" s="33"/>
      <c r="J70" s="33"/>
      <c r="K70" s="55"/>
    </row>
    <row r="71" spans="1:12" ht="12.75" customHeight="1" x14ac:dyDescent="0.15">
      <c r="A71" s="29"/>
      <c r="B71" s="113"/>
      <c r="C71" s="1"/>
      <c r="D71" s="164" t="s">
        <v>93</v>
      </c>
      <c r="E71" s="123">
        <f>COUNTIF(I2:I60, "*ELEV_BACT*")</f>
        <v>51</v>
      </c>
      <c r="F71" s="115">
        <f>E71/E72</f>
        <v>1</v>
      </c>
      <c r="G71" s="33"/>
      <c r="H71" s="47"/>
      <c r="I71" s="33"/>
      <c r="J71" s="33"/>
      <c r="K71" s="33"/>
    </row>
    <row r="72" spans="1:12" ht="12.75" customHeight="1" x14ac:dyDescent="0.2">
      <c r="B72" s="106"/>
      <c r="C72" s="1"/>
      <c r="D72" s="124"/>
      <c r="E72" s="125">
        <f>SUM(E71:E71)</f>
        <v>51</v>
      </c>
      <c r="F72" s="114">
        <f>SUM(F71:F71)</f>
        <v>1</v>
      </c>
      <c r="G72" s="33"/>
      <c r="I72" s="83"/>
      <c r="J72" s="33"/>
      <c r="K72" s="33"/>
    </row>
    <row r="73" spans="1:12" ht="12.75" customHeight="1" x14ac:dyDescent="0.2">
      <c r="B73" s="106"/>
      <c r="C73" s="1"/>
      <c r="D73" s="121" t="s">
        <v>125</v>
      </c>
      <c r="E73" s="102"/>
      <c r="F73" s="122"/>
      <c r="H73" s="81"/>
      <c r="I73" s="82"/>
      <c r="J73" s="46"/>
      <c r="K73" s="90"/>
    </row>
    <row r="74" spans="1:12" ht="12.75" customHeight="1" x14ac:dyDescent="0.2">
      <c r="B74" s="106"/>
      <c r="C74" s="1"/>
      <c r="D74" s="164" t="s">
        <v>94</v>
      </c>
      <c r="E74" s="123">
        <f>COUNTIF(J2:J60, "*ENTERO*")</f>
        <v>51</v>
      </c>
      <c r="F74" s="115">
        <f>E74/E75</f>
        <v>1</v>
      </c>
      <c r="I74" s="91"/>
      <c r="J74" s="46"/>
      <c r="K74" s="90"/>
      <c r="L74" s="71"/>
    </row>
    <row r="75" spans="1:12" ht="12.75" customHeight="1" x14ac:dyDescent="0.2">
      <c r="B75" s="106"/>
      <c r="C75" s="1"/>
      <c r="D75" s="124"/>
      <c r="E75" s="125">
        <f>SUM(E74:E74)</f>
        <v>51</v>
      </c>
      <c r="F75" s="114">
        <f>SUM(F74:F74)</f>
        <v>1</v>
      </c>
      <c r="I75" s="83"/>
      <c r="J75" s="33"/>
      <c r="K75" s="46"/>
      <c r="L75" s="71"/>
    </row>
    <row r="76" spans="1:12" ht="12.75" customHeight="1" x14ac:dyDescent="0.2">
      <c r="B76" s="106"/>
      <c r="C76" s="1"/>
      <c r="D76" s="121" t="s">
        <v>126</v>
      </c>
      <c r="E76" s="102"/>
      <c r="F76" s="122"/>
      <c r="I76" s="82"/>
      <c r="J76" s="46"/>
      <c r="K76" s="90"/>
      <c r="L76" s="71"/>
    </row>
    <row r="77" spans="1:12" ht="12.75" customHeight="1" x14ac:dyDescent="0.2">
      <c r="B77" s="106"/>
      <c r="C77" s="1"/>
      <c r="D77" s="164" t="s">
        <v>110</v>
      </c>
      <c r="E77" s="123">
        <f>COUNTIF(K2:K60, "*UNKNOWN*")</f>
        <v>51</v>
      </c>
      <c r="F77" s="115">
        <f>E77/E78</f>
        <v>1</v>
      </c>
      <c r="I77" s="71"/>
      <c r="J77" s="46"/>
      <c r="K77" s="90"/>
    </row>
    <row r="78" spans="1:12" ht="12.75" customHeight="1" x14ac:dyDescent="0.2">
      <c r="B78" s="106"/>
      <c r="C78" s="106"/>
      <c r="D78" s="165"/>
      <c r="E78" s="125">
        <f>SUM(E77:E77)</f>
        <v>51</v>
      </c>
      <c r="F78" s="114">
        <f>SUM(F77:F77)</f>
        <v>1</v>
      </c>
      <c r="I78" s="71"/>
      <c r="J78" s="46"/>
      <c r="K78" s="90"/>
    </row>
    <row r="79" spans="1:12" ht="12.75" customHeight="1" x14ac:dyDescent="0.15">
      <c r="I79" s="71"/>
      <c r="J79" s="46"/>
      <c r="K79" s="90"/>
    </row>
    <row r="80" spans="1:12" ht="12.75" customHeight="1" x14ac:dyDescent="0.15">
      <c r="I80" s="71"/>
      <c r="J80" s="46"/>
      <c r="K80" s="90"/>
    </row>
    <row r="81" spans="9:11" ht="12" customHeight="1" x14ac:dyDescent="0.15">
      <c r="I81" s="24"/>
      <c r="J81" s="92"/>
      <c r="K81" s="24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Maine Beach Actions</oddHeader>
    <oddFooter>&amp;R&amp;P of &amp;N</oddFooter>
  </headerFooter>
  <rowBreaks count="1" manualBreakCount="1">
    <brk id="43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R43"/>
  <sheetViews>
    <sheetView zoomScaleNormal="100" workbookViewId="0"/>
  </sheetViews>
  <sheetFormatPr defaultRowHeight="9" customHeight="1" x14ac:dyDescent="0.2"/>
  <cols>
    <col min="1" max="1" width="11.7109375" style="5" customWidth="1"/>
    <col min="2" max="2" width="9.140625" style="5"/>
    <col min="3" max="3" width="39.28515625" style="35" customWidth="1"/>
    <col min="4" max="4" width="7.7109375" style="35" customWidth="1"/>
    <col min="5" max="6" width="9.140625" style="6"/>
    <col min="7" max="7" width="0.5703125" style="6" customWidth="1"/>
    <col min="8" max="12" width="9.140625" style="6"/>
    <col min="13" max="15" width="9.140625" style="5"/>
    <col min="16" max="16" width="8.7109375" style="5" customWidth="1"/>
    <col min="17" max="16384" width="9.140625" style="5"/>
  </cols>
  <sheetData>
    <row r="1" spans="1:148" s="2" customFormat="1" ht="12" customHeight="1" x14ac:dyDescent="0.2">
      <c r="A1" s="9"/>
      <c r="B1" s="182" t="s">
        <v>25</v>
      </c>
      <c r="C1" s="183"/>
      <c r="D1" s="183"/>
      <c r="E1" s="183"/>
      <c r="F1" s="183"/>
      <c r="G1" s="32"/>
      <c r="H1" s="180" t="s">
        <v>24</v>
      </c>
      <c r="I1" s="181"/>
      <c r="J1" s="181"/>
      <c r="K1" s="181"/>
      <c r="L1" s="181"/>
    </row>
    <row r="2" spans="1:148" s="8" customFormat="1" ht="50.25" customHeight="1" x14ac:dyDescent="0.2">
      <c r="A2" s="4" t="s">
        <v>12</v>
      </c>
      <c r="B2" s="3" t="s">
        <v>13</v>
      </c>
      <c r="C2" s="3" t="s">
        <v>11</v>
      </c>
      <c r="D2" s="3"/>
      <c r="E2" s="3" t="s">
        <v>3</v>
      </c>
      <c r="F2" s="3" t="s">
        <v>18</v>
      </c>
      <c r="G2" s="32"/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</row>
    <row r="3" spans="1:148" ht="12.75" customHeight="1" x14ac:dyDescent="0.2">
      <c r="A3" s="71" t="s">
        <v>143</v>
      </c>
      <c r="B3" s="71" t="s">
        <v>146</v>
      </c>
      <c r="C3" s="71" t="s">
        <v>147</v>
      </c>
      <c r="D3" s="71">
        <v>1</v>
      </c>
      <c r="E3" s="58">
        <v>3</v>
      </c>
      <c r="F3" s="58">
        <v>9</v>
      </c>
      <c r="G3" s="58"/>
      <c r="H3" s="58"/>
      <c r="I3" s="58">
        <v>1</v>
      </c>
      <c r="J3" s="58">
        <v>2</v>
      </c>
      <c r="K3" s="58"/>
      <c r="L3" s="58"/>
    </row>
    <row r="4" spans="1:148" ht="12.75" customHeight="1" x14ac:dyDescent="0.2">
      <c r="A4" s="72" t="s">
        <v>143</v>
      </c>
      <c r="B4" s="72" t="s">
        <v>150</v>
      </c>
      <c r="C4" s="72" t="s">
        <v>151</v>
      </c>
      <c r="D4" s="72">
        <v>1</v>
      </c>
      <c r="E4" s="66">
        <v>3</v>
      </c>
      <c r="F4" s="66">
        <v>6</v>
      </c>
      <c r="G4" s="66"/>
      <c r="H4" s="66"/>
      <c r="I4" s="66">
        <v>3</v>
      </c>
      <c r="J4" s="66"/>
      <c r="K4" s="66"/>
      <c r="L4" s="66"/>
    </row>
    <row r="5" spans="1:148" ht="12.75" customHeight="1" x14ac:dyDescent="0.2">
      <c r="A5" s="33"/>
      <c r="B5" s="34">
        <f>COUNTA(B3:B4)</f>
        <v>2</v>
      </c>
      <c r="C5" s="34"/>
      <c r="D5" s="34"/>
      <c r="E5" s="45">
        <f>SUM(E3:E4)</f>
        <v>6</v>
      </c>
      <c r="F5" s="45">
        <f>SUM(F3:F4)</f>
        <v>15</v>
      </c>
      <c r="G5" s="45"/>
      <c r="H5" s="45">
        <f>SUM(H3:H4)</f>
        <v>0</v>
      </c>
      <c r="I5" s="45">
        <f>SUM(I3:I4)</f>
        <v>4</v>
      </c>
      <c r="J5" s="45">
        <f>SUM(J3:J4)</f>
        <v>2</v>
      </c>
      <c r="K5" s="45">
        <f>SUM(K3:K4)</f>
        <v>0</v>
      </c>
      <c r="L5" s="45">
        <f>SUM(L3:L4)</f>
        <v>0</v>
      </c>
    </row>
    <row r="6" spans="1:148" ht="12.75" customHeight="1" x14ac:dyDescent="0.2">
      <c r="A6" s="33"/>
      <c r="B6" s="33"/>
      <c r="C6" s="33"/>
      <c r="D6" s="33"/>
      <c r="E6" s="36"/>
      <c r="F6" s="36"/>
      <c r="G6" s="36"/>
      <c r="H6" s="36"/>
      <c r="I6" s="36"/>
      <c r="J6" s="36"/>
      <c r="K6" s="36"/>
      <c r="L6" s="36"/>
    </row>
    <row r="7" spans="1:148" ht="12.75" customHeight="1" x14ac:dyDescent="0.2">
      <c r="A7" s="71" t="s">
        <v>173</v>
      </c>
      <c r="B7" s="71" t="s">
        <v>174</v>
      </c>
      <c r="C7" s="71" t="s">
        <v>175</v>
      </c>
      <c r="D7" s="71">
        <v>1</v>
      </c>
      <c r="E7" s="70">
        <v>6</v>
      </c>
      <c r="F7" s="70">
        <v>12</v>
      </c>
      <c r="G7" s="70"/>
      <c r="H7" s="70"/>
      <c r="I7" s="70">
        <v>6</v>
      </c>
      <c r="J7" s="58"/>
      <c r="K7" s="58"/>
      <c r="L7" s="58"/>
    </row>
    <row r="8" spans="1:148" ht="12.75" customHeight="1" x14ac:dyDescent="0.2">
      <c r="A8" s="71" t="s">
        <v>173</v>
      </c>
      <c r="B8" s="71" t="s">
        <v>176</v>
      </c>
      <c r="C8" s="71" t="s">
        <v>177</v>
      </c>
      <c r="D8" s="71">
        <v>1</v>
      </c>
      <c r="E8" s="147">
        <v>6</v>
      </c>
      <c r="F8" s="147">
        <v>17</v>
      </c>
      <c r="G8" s="147"/>
      <c r="H8" s="147"/>
      <c r="I8" s="147">
        <v>4</v>
      </c>
      <c r="J8" s="147">
        <v>2</v>
      </c>
      <c r="K8" s="147"/>
      <c r="L8" s="147"/>
    </row>
    <row r="9" spans="1:148" ht="12.75" customHeight="1" x14ac:dyDescent="0.2">
      <c r="A9" s="72" t="s">
        <v>173</v>
      </c>
      <c r="B9" s="72" t="s">
        <v>178</v>
      </c>
      <c r="C9" s="72" t="s">
        <v>179</v>
      </c>
      <c r="D9" s="72">
        <v>1</v>
      </c>
      <c r="E9" s="66">
        <v>3</v>
      </c>
      <c r="F9" s="66">
        <v>6</v>
      </c>
      <c r="G9" s="66"/>
      <c r="H9" s="66"/>
      <c r="I9" s="66">
        <v>3</v>
      </c>
      <c r="J9" s="66"/>
      <c r="K9" s="66"/>
      <c r="L9" s="66"/>
    </row>
    <row r="10" spans="1:148" ht="12.75" customHeight="1" x14ac:dyDescent="0.2">
      <c r="A10" s="33"/>
      <c r="B10" s="34">
        <f>COUNTA(B7:B9)</f>
        <v>3</v>
      </c>
      <c r="C10" s="34"/>
      <c r="D10" s="34"/>
      <c r="E10" s="29">
        <f>SUM(E7:E9)</f>
        <v>15</v>
      </c>
      <c r="F10" s="29">
        <f>SUM(F7:F9)</f>
        <v>35</v>
      </c>
      <c r="G10" s="36"/>
      <c r="H10" s="29">
        <f>SUM(H7:H9)</f>
        <v>0</v>
      </c>
      <c r="I10" s="29">
        <f>SUM(I7:I9)</f>
        <v>13</v>
      </c>
      <c r="J10" s="29">
        <f>SUM(J7:J9)</f>
        <v>2</v>
      </c>
      <c r="K10" s="29">
        <f>SUM(K7:K9)</f>
        <v>0</v>
      </c>
      <c r="L10" s="29">
        <f>SUM(L7:L9)</f>
        <v>0</v>
      </c>
    </row>
    <row r="11" spans="1:148" ht="12.75" customHeight="1" x14ac:dyDescent="0.2">
      <c r="A11" s="33"/>
      <c r="B11" s="34"/>
      <c r="C11" s="34"/>
      <c r="D11" s="34"/>
      <c r="E11" s="29"/>
      <c r="F11" s="29"/>
      <c r="G11" s="36"/>
      <c r="H11" s="29"/>
      <c r="I11" s="29"/>
      <c r="J11" s="29"/>
      <c r="K11" s="29"/>
      <c r="L11" s="29"/>
    </row>
    <row r="12" spans="1:148" ht="12.75" customHeight="1" x14ac:dyDescent="0.2">
      <c r="A12" s="71" t="s">
        <v>183</v>
      </c>
      <c r="B12" s="71" t="s">
        <v>186</v>
      </c>
      <c r="C12" s="71" t="s">
        <v>187</v>
      </c>
      <c r="D12" s="71">
        <v>1</v>
      </c>
      <c r="E12" s="130">
        <v>1</v>
      </c>
      <c r="F12" s="130">
        <v>2</v>
      </c>
      <c r="G12" s="130"/>
      <c r="H12" s="130"/>
      <c r="I12" s="130">
        <v>1</v>
      </c>
      <c r="J12" s="130"/>
      <c r="K12" s="130"/>
      <c r="L12" s="130"/>
    </row>
    <row r="13" spans="1:148" ht="12.75" customHeight="1" x14ac:dyDescent="0.2">
      <c r="A13" s="33"/>
      <c r="B13" s="34">
        <f>COUNTA(B12:B12)</f>
        <v>1</v>
      </c>
      <c r="C13" s="34"/>
      <c r="D13" s="34"/>
      <c r="E13" s="29">
        <f>SUM(E12:E12)</f>
        <v>1</v>
      </c>
      <c r="F13" s="29">
        <f>SUM(F12:F12)</f>
        <v>2</v>
      </c>
      <c r="G13" s="36"/>
      <c r="H13" s="29">
        <f>SUM(H12:H12)</f>
        <v>0</v>
      </c>
      <c r="I13" s="29">
        <f>SUM(I12:I12)</f>
        <v>1</v>
      </c>
      <c r="J13" s="29">
        <f>SUM(J12:J12)</f>
        <v>0</v>
      </c>
      <c r="K13" s="29">
        <f>SUM(K12:K12)</f>
        <v>0</v>
      </c>
      <c r="L13" s="29">
        <f>SUM(L12:L12)</f>
        <v>0</v>
      </c>
      <c r="O13" s="71"/>
      <c r="P13" s="71"/>
    </row>
    <row r="14" spans="1:148" ht="12.75" customHeight="1" x14ac:dyDescent="0.2">
      <c r="A14" s="33"/>
      <c r="B14" s="34"/>
      <c r="C14" s="34"/>
      <c r="D14" s="34"/>
      <c r="E14" s="29"/>
      <c r="F14" s="29"/>
      <c r="G14" s="36"/>
      <c r="H14" s="29"/>
      <c r="I14" s="29"/>
      <c r="J14" s="29"/>
      <c r="K14" s="29"/>
      <c r="L14" s="29"/>
      <c r="O14" s="71"/>
      <c r="P14" s="71"/>
    </row>
    <row r="15" spans="1:148" ht="12.75" customHeight="1" x14ac:dyDescent="0.2">
      <c r="A15" s="72" t="s">
        <v>196</v>
      </c>
      <c r="B15" s="72" t="s">
        <v>197</v>
      </c>
      <c r="C15" s="72" t="s">
        <v>198</v>
      </c>
      <c r="D15" s="72">
        <v>1</v>
      </c>
      <c r="E15" s="66">
        <v>2</v>
      </c>
      <c r="F15" s="66">
        <v>5</v>
      </c>
      <c r="G15" s="66"/>
      <c r="H15" s="66"/>
      <c r="I15" s="66">
        <v>1</v>
      </c>
      <c r="J15" s="66">
        <v>1</v>
      </c>
      <c r="K15" s="66"/>
      <c r="L15" s="66"/>
      <c r="O15" s="71"/>
      <c r="P15" s="71"/>
    </row>
    <row r="16" spans="1:148" ht="12.75" customHeight="1" x14ac:dyDescent="0.2">
      <c r="A16" s="33"/>
      <c r="B16" s="34">
        <f>COUNTA(B15:B15)</f>
        <v>1</v>
      </c>
      <c r="C16" s="34"/>
      <c r="D16" s="34"/>
      <c r="E16" s="29">
        <f>SUM(E15:E15)</f>
        <v>2</v>
      </c>
      <c r="F16" s="29">
        <f>SUM(F15:F15)</f>
        <v>5</v>
      </c>
      <c r="G16" s="36"/>
      <c r="H16" s="29">
        <f>SUM(H15:H15)</f>
        <v>0</v>
      </c>
      <c r="I16" s="29">
        <f>SUM(I15:I15)</f>
        <v>1</v>
      </c>
      <c r="J16" s="29">
        <f>SUM(J15:J15)</f>
        <v>1</v>
      </c>
      <c r="K16" s="29">
        <f>SUM(K15:K15)</f>
        <v>0</v>
      </c>
      <c r="L16" s="29">
        <f>SUM(L15:L15)</f>
        <v>0</v>
      </c>
    </row>
    <row r="17" spans="1:12" ht="12.75" customHeight="1" x14ac:dyDescent="0.2">
      <c r="A17" s="33"/>
      <c r="B17" s="34"/>
      <c r="C17" s="34"/>
      <c r="D17" s="34"/>
      <c r="E17" s="29"/>
      <c r="F17" s="29"/>
      <c r="G17" s="36"/>
      <c r="H17" s="29"/>
      <c r="I17" s="29"/>
      <c r="J17" s="29"/>
      <c r="K17" s="29"/>
      <c r="L17" s="29"/>
    </row>
    <row r="18" spans="1:12" ht="12.75" customHeight="1" x14ac:dyDescent="0.2">
      <c r="A18" s="71" t="s">
        <v>199</v>
      </c>
      <c r="B18" s="71" t="s">
        <v>202</v>
      </c>
      <c r="C18" s="71" t="s">
        <v>203</v>
      </c>
      <c r="D18" s="71">
        <v>1</v>
      </c>
      <c r="E18" s="148">
        <v>3</v>
      </c>
      <c r="F18" s="148">
        <v>6</v>
      </c>
      <c r="G18" s="148"/>
      <c r="H18" s="148"/>
      <c r="I18" s="148">
        <v>3</v>
      </c>
      <c r="J18" s="148"/>
      <c r="K18" s="148"/>
      <c r="L18" s="148"/>
    </row>
    <row r="19" spans="1:12" ht="12.75" customHeight="1" x14ac:dyDescent="0.2">
      <c r="A19" s="71" t="s">
        <v>199</v>
      </c>
      <c r="B19" s="71" t="s">
        <v>208</v>
      </c>
      <c r="C19" s="71" t="s">
        <v>209</v>
      </c>
      <c r="D19" s="71">
        <v>1</v>
      </c>
      <c r="E19" s="156">
        <v>3</v>
      </c>
      <c r="F19" s="156">
        <v>6</v>
      </c>
      <c r="G19" s="156"/>
      <c r="H19" s="156"/>
      <c r="I19" s="156">
        <v>3</v>
      </c>
      <c r="J19" s="148"/>
      <c r="K19" s="148"/>
      <c r="L19" s="148"/>
    </row>
    <row r="20" spans="1:12" ht="12.75" customHeight="1" x14ac:dyDescent="0.2">
      <c r="A20" s="71" t="s">
        <v>199</v>
      </c>
      <c r="B20" s="71" t="s">
        <v>278</v>
      </c>
      <c r="C20" s="71" t="s">
        <v>279</v>
      </c>
      <c r="D20" s="71">
        <v>1</v>
      </c>
      <c r="E20" s="148">
        <v>1</v>
      </c>
      <c r="F20" s="148">
        <v>2</v>
      </c>
      <c r="G20" s="148"/>
      <c r="H20" s="148"/>
      <c r="I20" s="148">
        <v>1</v>
      </c>
      <c r="J20" s="148"/>
      <c r="K20" s="148"/>
      <c r="L20" s="148"/>
    </row>
    <row r="21" spans="1:12" ht="12.75" customHeight="1" x14ac:dyDescent="0.2">
      <c r="A21" s="71" t="s">
        <v>199</v>
      </c>
      <c r="B21" s="71" t="s">
        <v>222</v>
      </c>
      <c r="C21" s="71" t="s">
        <v>223</v>
      </c>
      <c r="D21" s="71">
        <v>1</v>
      </c>
      <c r="E21" s="148">
        <v>2</v>
      </c>
      <c r="F21" s="148">
        <v>4</v>
      </c>
      <c r="G21" s="148"/>
      <c r="H21" s="148"/>
      <c r="I21" s="148">
        <v>2</v>
      </c>
      <c r="J21" s="148"/>
      <c r="K21" s="148"/>
      <c r="L21" s="148"/>
    </row>
    <row r="22" spans="1:12" ht="12.75" customHeight="1" x14ac:dyDescent="0.2">
      <c r="A22" s="71" t="s">
        <v>199</v>
      </c>
      <c r="B22" s="71" t="s">
        <v>224</v>
      </c>
      <c r="C22" s="71" t="s">
        <v>225</v>
      </c>
      <c r="D22" s="71">
        <v>1</v>
      </c>
      <c r="E22" s="156">
        <v>3</v>
      </c>
      <c r="F22" s="156">
        <v>6</v>
      </c>
      <c r="G22" s="156"/>
      <c r="H22" s="156"/>
      <c r="I22" s="156">
        <v>3</v>
      </c>
      <c r="J22" s="148"/>
      <c r="K22" s="148"/>
      <c r="L22" s="148"/>
    </row>
    <row r="23" spans="1:12" ht="12.75" customHeight="1" x14ac:dyDescent="0.2">
      <c r="A23" s="71" t="s">
        <v>199</v>
      </c>
      <c r="B23" s="71" t="s">
        <v>228</v>
      </c>
      <c r="C23" s="71" t="s">
        <v>229</v>
      </c>
      <c r="D23" s="71">
        <v>1</v>
      </c>
      <c r="E23" s="156">
        <v>2</v>
      </c>
      <c r="F23" s="156">
        <v>4</v>
      </c>
      <c r="G23" s="156"/>
      <c r="H23" s="156"/>
      <c r="I23" s="156">
        <v>2</v>
      </c>
      <c r="J23" s="148"/>
      <c r="K23" s="148"/>
      <c r="L23" s="148"/>
    </row>
    <row r="24" spans="1:12" ht="12.75" customHeight="1" x14ac:dyDescent="0.2">
      <c r="A24" s="71" t="s">
        <v>199</v>
      </c>
      <c r="B24" s="71" t="s">
        <v>234</v>
      </c>
      <c r="C24" s="71" t="s">
        <v>235</v>
      </c>
      <c r="D24" s="71">
        <v>1</v>
      </c>
      <c r="E24" s="156">
        <v>3</v>
      </c>
      <c r="F24" s="156">
        <v>6</v>
      </c>
      <c r="G24" s="156"/>
      <c r="H24" s="156"/>
      <c r="I24" s="156">
        <v>3</v>
      </c>
      <c r="J24" s="148"/>
      <c r="K24" s="148"/>
      <c r="L24" s="148"/>
    </row>
    <row r="25" spans="1:12" ht="12.75" customHeight="1" x14ac:dyDescent="0.2">
      <c r="A25" s="71" t="s">
        <v>199</v>
      </c>
      <c r="B25" s="71" t="s">
        <v>284</v>
      </c>
      <c r="C25" s="71" t="s">
        <v>285</v>
      </c>
      <c r="D25" s="71">
        <v>1</v>
      </c>
      <c r="E25" s="148">
        <v>4</v>
      </c>
      <c r="F25" s="148">
        <v>9</v>
      </c>
      <c r="G25" s="148"/>
      <c r="H25" s="148"/>
      <c r="I25" s="148">
        <v>3</v>
      </c>
      <c r="J25" s="148">
        <v>1</v>
      </c>
      <c r="K25" s="148"/>
      <c r="L25" s="148"/>
    </row>
    <row r="26" spans="1:12" ht="12.75" customHeight="1" x14ac:dyDescent="0.2">
      <c r="A26" s="71" t="s">
        <v>199</v>
      </c>
      <c r="B26" s="71" t="s">
        <v>286</v>
      </c>
      <c r="C26" s="71" t="s">
        <v>287</v>
      </c>
      <c r="D26" s="71">
        <v>1</v>
      </c>
      <c r="E26" s="148">
        <v>1</v>
      </c>
      <c r="F26" s="148">
        <v>2</v>
      </c>
      <c r="G26" s="148"/>
      <c r="H26" s="148"/>
      <c r="I26" s="148">
        <v>1</v>
      </c>
      <c r="J26" s="148"/>
      <c r="K26" s="148"/>
      <c r="L26" s="148"/>
    </row>
    <row r="27" spans="1:12" ht="12.75" customHeight="1" x14ac:dyDescent="0.2">
      <c r="A27" s="71" t="s">
        <v>199</v>
      </c>
      <c r="B27" s="71" t="s">
        <v>252</v>
      </c>
      <c r="C27" s="71" t="s">
        <v>253</v>
      </c>
      <c r="D27" s="71">
        <v>1</v>
      </c>
      <c r="E27" s="156">
        <v>3</v>
      </c>
      <c r="F27" s="156">
        <v>6</v>
      </c>
      <c r="G27" s="156"/>
      <c r="H27" s="156"/>
      <c r="I27" s="156">
        <v>3</v>
      </c>
      <c r="J27" s="148"/>
      <c r="K27" s="148"/>
      <c r="L27" s="148"/>
    </row>
    <row r="28" spans="1:12" ht="12.75" customHeight="1" x14ac:dyDescent="0.2">
      <c r="A28" s="72" t="s">
        <v>199</v>
      </c>
      <c r="B28" s="72" t="s">
        <v>256</v>
      </c>
      <c r="C28" s="72" t="s">
        <v>257</v>
      </c>
      <c r="D28" s="72">
        <v>1</v>
      </c>
      <c r="E28" s="66">
        <v>2</v>
      </c>
      <c r="F28" s="66">
        <v>4</v>
      </c>
      <c r="G28" s="66"/>
      <c r="H28" s="66"/>
      <c r="I28" s="66">
        <v>2</v>
      </c>
      <c r="J28" s="66"/>
      <c r="K28" s="66"/>
      <c r="L28" s="66"/>
    </row>
    <row r="29" spans="1:12" ht="12.75" customHeight="1" x14ac:dyDescent="0.2">
      <c r="A29" s="33"/>
      <c r="B29" s="34">
        <f>COUNTA(B18:B28)</f>
        <v>11</v>
      </c>
      <c r="C29" s="34"/>
      <c r="D29" s="34"/>
      <c r="E29" s="29">
        <f>SUM(E18:E28)</f>
        <v>27</v>
      </c>
      <c r="F29" s="29">
        <f>SUM(F18:F28)</f>
        <v>55</v>
      </c>
      <c r="G29" s="36"/>
      <c r="H29" s="29">
        <f>SUM(H18:H28)</f>
        <v>0</v>
      </c>
      <c r="I29" s="29">
        <f>SUM(I18:I28)</f>
        <v>26</v>
      </c>
      <c r="J29" s="29">
        <f>SUM(J18:J28)</f>
        <v>1</v>
      </c>
      <c r="K29" s="29">
        <f>SUM(K18:K28)</f>
        <v>0</v>
      </c>
      <c r="L29" s="29">
        <f>SUM(L18:L28)</f>
        <v>0</v>
      </c>
    </row>
    <row r="30" spans="1:12" ht="12.75" customHeight="1" x14ac:dyDescent="0.2">
      <c r="A30" s="33"/>
      <c r="B30" s="34"/>
      <c r="C30" s="34"/>
      <c r="D30" s="34"/>
      <c r="E30" s="29"/>
      <c r="F30" s="29"/>
      <c r="G30" s="36"/>
      <c r="H30" s="29"/>
      <c r="I30" s="29"/>
      <c r="J30" s="29"/>
      <c r="K30" s="29"/>
      <c r="L30" s="29"/>
    </row>
    <row r="31" spans="1:12" ht="12.75" customHeight="1" x14ac:dyDescent="0.2">
      <c r="A31" s="33"/>
      <c r="B31" s="34"/>
      <c r="C31" s="34"/>
      <c r="D31" s="34"/>
      <c r="E31" s="29"/>
      <c r="F31" s="29"/>
      <c r="G31" s="36"/>
      <c r="H31" s="29"/>
      <c r="I31" s="29"/>
      <c r="J31" s="29"/>
      <c r="K31" s="29"/>
      <c r="L31" s="29"/>
    </row>
    <row r="32" spans="1:12" ht="12.75" customHeight="1" x14ac:dyDescent="0.2">
      <c r="C32" s="5"/>
      <c r="D32" s="120" t="s">
        <v>307</v>
      </c>
      <c r="E32" s="117"/>
    </row>
    <row r="33" spans="2:9" ht="12.75" customHeight="1" x14ac:dyDescent="0.2">
      <c r="B33" s="118"/>
      <c r="C33" s="5"/>
      <c r="D33" s="119" t="s">
        <v>127</v>
      </c>
      <c r="E33" s="100">
        <f>SUM(B5+B10+B13+B16+B29)</f>
        <v>18</v>
      </c>
    </row>
    <row r="34" spans="2:9" ht="12.75" customHeight="1" x14ac:dyDescent="0.2">
      <c r="B34" s="118"/>
      <c r="C34" s="5"/>
      <c r="D34" s="119" t="s">
        <v>107</v>
      </c>
      <c r="E34" s="100">
        <f>SUM(E5+E10+E13+E16+E29)</f>
        <v>51</v>
      </c>
    </row>
    <row r="35" spans="2:9" ht="12.75" customHeight="1" x14ac:dyDescent="0.2">
      <c r="B35" s="118"/>
      <c r="C35" s="5"/>
      <c r="D35" s="119" t="s">
        <v>108</v>
      </c>
      <c r="E35" s="99">
        <f>SUM(F5+F10+F13+F16+F29)</f>
        <v>112</v>
      </c>
    </row>
    <row r="36" spans="2:9" ht="12.75" customHeight="1" x14ac:dyDescent="0.2"/>
    <row r="37" spans="2:9" ht="12.75" customHeight="1" x14ac:dyDescent="0.2">
      <c r="C37" s="5"/>
      <c r="D37" s="104"/>
      <c r="E37" s="106"/>
      <c r="F37" s="120" t="s">
        <v>135</v>
      </c>
      <c r="G37" s="106"/>
      <c r="H37" s="111" t="s">
        <v>95</v>
      </c>
      <c r="I37" s="111" t="s">
        <v>106</v>
      </c>
    </row>
    <row r="38" spans="2:9" ht="12.75" customHeight="1" x14ac:dyDescent="0.2">
      <c r="C38" s="124"/>
      <c r="D38" s="124"/>
      <c r="E38" s="124"/>
      <c r="F38" s="109" t="s">
        <v>130</v>
      </c>
      <c r="H38" s="100">
        <f>SUM(H5+H10+H13+H16+H29)</f>
        <v>0</v>
      </c>
      <c r="I38" s="114">
        <f>H38/(H43)</f>
        <v>0</v>
      </c>
    </row>
    <row r="39" spans="2:9" ht="12.75" customHeight="1" x14ac:dyDescent="0.2">
      <c r="C39" s="124"/>
      <c r="D39" s="124"/>
      <c r="E39" s="124"/>
      <c r="F39" s="109" t="s">
        <v>131</v>
      </c>
      <c r="H39" s="100">
        <f>SUM(I5+I10+I13+I16+I29)</f>
        <v>45</v>
      </c>
      <c r="I39" s="114">
        <f>H39/H43</f>
        <v>0.88235294117647056</v>
      </c>
    </row>
    <row r="40" spans="2:9" ht="12.75" customHeight="1" x14ac:dyDescent="0.2">
      <c r="C40" s="124"/>
      <c r="D40" s="124"/>
      <c r="E40" s="124"/>
      <c r="F40" s="109" t="s">
        <v>132</v>
      </c>
      <c r="H40" s="100">
        <f>SUM(J5+J10+J13+J16+J29)</f>
        <v>6</v>
      </c>
      <c r="I40" s="114">
        <f>H40/H43</f>
        <v>0.11764705882352941</v>
      </c>
    </row>
    <row r="41" spans="2:9" ht="12.75" customHeight="1" x14ac:dyDescent="0.2">
      <c r="C41" s="124"/>
      <c r="D41" s="124"/>
      <c r="E41" s="124"/>
      <c r="F41" s="109" t="s">
        <v>133</v>
      </c>
      <c r="H41" s="100">
        <f>SUM(K5+K10+K13+K16+K29)</f>
        <v>0</v>
      </c>
      <c r="I41" s="114">
        <f>H41/H43</f>
        <v>0</v>
      </c>
    </row>
    <row r="42" spans="2:9" ht="12.75" customHeight="1" x14ac:dyDescent="0.2">
      <c r="C42" s="124"/>
      <c r="D42" s="124"/>
      <c r="E42" s="124"/>
      <c r="F42" s="109" t="s">
        <v>134</v>
      </c>
      <c r="H42" s="123">
        <f>SUM(L5+L10+L13+L16+L29)</f>
        <v>0</v>
      </c>
      <c r="I42" s="115">
        <f>H42/H43</f>
        <v>0</v>
      </c>
    </row>
    <row r="43" spans="2:9" ht="12.75" customHeight="1" x14ac:dyDescent="0.2">
      <c r="C43" s="124"/>
      <c r="D43" s="124"/>
      <c r="E43" s="124"/>
      <c r="F43" s="124"/>
      <c r="G43" s="109"/>
      <c r="H43" s="122">
        <f>SUM(H38:H42)</f>
        <v>51</v>
      </c>
      <c r="I43" s="114">
        <f>SUM(I38:I42)</f>
        <v>1</v>
      </c>
    </row>
  </sheetData>
  <mergeCells count="2">
    <mergeCell ref="H1:L1"/>
    <mergeCell ref="B1:F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2011 Swimming Season
Maine Beach Action Durations</oddHeader>
    <oddFooter>&amp;R&amp;P of &amp;N</oddFooter>
  </headerFooter>
  <rowBreaks count="1" manualBreakCount="1">
    <brk id="36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90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42578125" style="6" customWidth="1"/>
    <col min="2" max="2" width="9" style="6" customWidth="1"/>
    <col min="3" max="3" width="41" style="6" customWidth="1"/>
    <col min="4" max="4" width="7.7109375" style="6" customWidth="1"/>
    <col min="5" max="5" width="9.140625" style="57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54" customFormat="1" ht="12" customHeight="1" x14ac:dyDescent="0.2">
      <c r="B1" s="185" t="s">
        <v>26</v>
      </c>
      <c r="C1" s="185"/>
      <c r="D1" s="68"/>
      <c r="E1" s="69"/>
      <c r="F1" s="68"/>
      <c r="G1" s="184" t="s">
        <v>28</v>
      </c>
      <c r="H1" s="184"/>
      <c r="I1" s="184"/>
      <c r="J1" s="68"/>
      <c r="K1" s="185" t="s">
        <v>35</v>
      </c>
      <c r="L1" s="185"/>
    </row>
    <row r="2" spans="1:12" s="56" customFormat="1" ht="48.75" customHeight="1" x14ac:dyDescent="0.15">
      <c r="A2" s="3" t="s">
        <v>12</v>
      </c>
      <c r="B2" s="3" t="s">
        <v>13</v>
      </c>
      <c r="C2" s="3" t="s">
        <v>11</v>
      </c>
      <c r="D2" s="3" t="s">
        <v>70</v>
      </c>
      <c r="E2" s="15" t="s">
        <v>27</v>
      </c>
      <c r="F2" s="3"/>
      <c r="G2" s="3" t="s">
        <v>308</v>
      </c>
      <c r="H2" s="3" t="s">
        <v>14</v>
      </c>
      <c r="I2" s="3" t="s">
        <v>15</v>
      </c>
      <c r="J2" s="3"/>
      <c r="K2" s="3" t="s">
        <v>16</v>
      </c>
      <c r="L2" s="3" t="s">
        <v>17</v>
      </c>
    </row>
    <row r="3" spans="1:12" ht="12.75" customHeight="1" x14ac:dyDescent="0.2">
      <c r="A3" s="71" t="s">
        <v>143</v>
      </c>
      <c r="B3" s="71" t="s">
        <v>144</v>
      </c>
      <c r="C3" s="71" t="s">
        <v>145</v>
      </c>
      <c r="D3" s="157">
        <v>1</v>
      </c>
      <c r="E3" s="71">
        <v>95</v>
      </c>
      <c r="F3" s="5"/>
      <c r="G3" s="13"/>
      <c r="H3" s="132"/>
      <c r="I3" s="39">
        <f t="shared" ref="I3:I10" si="0">H3/E3</f>
        <v>0</v>
      </c>
      <c r="J3" s="62"/>
      <c r="K3" s="40">
        <f t="shared" ref="K3:K10" si="1">E3-H3</f>
        <v>95</v>
      </c>
      <c r="L3" s="39">
        <f t="shared" ref="L3:L10" si="2">K3/E3</f>
        <v>1</v>
      </c>
    </row>
    <row r="4" spans="1:12" ht="12.75" customHeight="1" x14ac:dyDescent="0.2">
      <c r="A4" s="71" t="s">
        <v>143</v>
      </c>
      <c r="B4" s="71" t="s">
        <v>146</v>
      </c>
      <c r="C4" s="71" t="s">
        <v>147</v>
      </c>
      <c r="D4" s="157">
        <v>1</v>
      </c>
      <c r="E4" s="71">
        <v>95</v>
      </c>
      <c r="F4" s="5"/>
      <c r="G4" s="149" t="s">
        <v>29</v>
      </c>
      <c r="H4" s="149">
        <v>9</v>
      </c>
      <c r="I4" s="39">
        <f t="shared" si="0"/>
        <v>9.4736842105263161E-2</v>
      </c>
      <c r="J4" s="62"/>
      <c r="K4" s="40">
        <f t="shared" si="1"/>
        <v>86</v>
      </c>
      <c r="L4" s="39">
        <f t="shared" si="2"/>
        <v>0.90526315789473688</v>
      </c>
    </row>
    <row r="5" spans="1:12" ht="12.75" customHeight="1" x14ac:dyDescent="0.2">
      <c r="A5" s="71" t="s">
        <v>143</v>
      </c>
      <c r="B5" s="71" t="s">
        <v>148</v>
      </c>
      <c r="C5" s="71" t="s">
        <v>149</v>
      </c>
      <c r="D5" s="157">
        <v>1</v>
      </c>
      <c r="E5" s="71">
        <v>95</v>
      </c>
      <c r="F5" s="5"/>
      <c r="G5" s="149"/>
      <c r="H5" s="149"/>
      <c r="I5" s="39">
        <f t="shared" si="0"/>
        <v>0</v>
      </c>
      <c r="J5" s="62"/>
      <c r="K5" s="40">
        <f t="shared" si="1"/>
        <v>95</v>
      </c>
      <c r="L5" s="39">
        <f t="shared" si="2"/>
        <v>1</v>
      </c>
    </row>
    <row r="6" spans="1:12" ht="12.75" customHeight="1" x14ac:dyDescent="0.2">
      <c r="A6" s="71" t="s">
        <v>143</v>
      </c>
      <c r="B6" s="71" t="s">
        <v>150</v>
      </c>
      <c r="C6" s="71" t="s">
        <v>151</v>
      </c>
      <c r="D6" s="157">
        <v>1</v>
      </c>
      <c r="E6" s="71">
        <v>95</v>
      </c>
      <c r="F6" s="5"/>
      <c r="G6" s="166" t="s">
        <v>29</v>
      </c>
      <c r="H6" s="139">
        <v>6</v>
      </c>
      <c r="I6" s="39">
        <f t="shared" si="0"/>
        <v>6.3157894736842107E-2</v>
      </c>
      <c r="J6" s="62"/>
      <c r="K6" s="40">
        <f t="shared" si="1"/>
        <v>89</v>
      </c>
      <c r="L6" s="39">
        <f t="shared" si="2"/>
        <v>0.93684210526315792</v>
      </c>
    </row>
    <row r="7" spans="1:12" ht="12.75" customHeight="1" x14ac:dyDescent="0.2">
      <c r="A7" s="71" t="s">
        <v>143</v>
      </c>
      <c r="B7" s="71" t="s">
        <v>152</v>
      </c>
      <c r="C7" s="71" t="s">
        <v>153</v>
      </c>
      <c r="D7" s="157">
        <v>1</v>
      </c>
      <c r="E7" s="71">
        <v>95</v>
      </c>
      <c r="F7" s="5"/>
      <c r="G7" s="149"/>
      <c r="H7" s="149"/>
      <c r="I7" s="39">
        <f t="shared" si="0"/>
        <v>0</v>
      </c>
      <c r="J7" s="62"/>
      <c r="K7" s="40">
        <f t="shared" si="1"/>
        <v>95</v>
      </c>
      <c r="L7" s="39">
        <f t="shared" si="2"/>
        <v>1</v>
      </c>
    </row>
    <row r="8" spans="1:12" ht="12.75" customHeight="1" x14ac:dyDescent="0.2">
      <c r="A8" s="71" t="s">
        <v>143</v>
      </c>
      <c r="B8" s="71" t="s">
        <v>154</v>
      </c>
      <c r="C8" s="71" t="s">
        <v>155</v>
      </c>
      <c r="D8" s="157">
        <v>1</v>
      </c>
      <c r="E8" s="71">
        <v>95</v>
      </c>
      <c r="F8" s="5"/>
      <c r="G8" s="141"/>
      <c r="H8" s="141"/>
      <c r="I8" s="39">
        <f t="shared" si="0"/>
        <v>0</v>
      </c>
      <c r="J8" s="62"/>
      <c r="K8" s="40">
        <f t="shared" si="1"/>
        <v>95</v>
      </c>
      <c r="L8" s="39">
        <f t="shared" si="2"/>
        <v>1</v>
      </c>
    </row>
    <row r="9" spans="1:12" ht="12.75" customHeight="1" x14ac:dyDescent="0.2">
      <c r="A9" s="71" t="s">
        <v>143</v>
      </c>
      <c r="B9" s="71" t="s">
        <v>156</v>
      </c>
      <c r="C9" s="71" t="s">
        <v>157</v>
      </c>
      <c r="D9" s="157">
        <v>1</v>
      </c>
      <c r="E9" s="71">
        <v>95</v>
      </c>
      <c r="F9" s="5"/>
      <c r="G9" s="141"/>
      <c r="H9" s="141"/>
      <c r="I9" s="39">
        <f t="shared" si="0"/>
        <v>0</v>
      </c>
      <c r="J9" s="62"/>
      <c r="K9" s="40">
        <f t="shared" si="1"/>
        <v>95</v>
      </c>
      <c r="L9" s="39">
        <f t="shared" si="2"/>
        <v>1</v>
      </c>
    </row>
    <row r="10" spans="1:12" ht="12.75" customHeight="1" x14ac:dyDescent="0.2">
      <c r="A10" s="72" t="s">
        <v>143</v>
      </c>
      <c r="B10" s="72" t="s">
        <v>160</v>
      </c>
      <c r="C10" s="72" t="s">
        <v>161</v>
      </c>
      <c r="D10" s="159">
        <v>2</v>
      </c>
      <c r="E10" s="72">
        <v>95</v>
      </c>
      <c r="F10" s="63"/>
      <c r="G10" s="66"/>
      <c r="H10" s="66"/>
      <c r="I10" s="41">
        <f t="shared" si="0"/>
        <v>0</v>
      </c>
      <c r="J10" s="64"/>
      <c r="K10" s="42">
        <f t="shared" si="1"/>
        <v>95</v>
      </c>
      <c r="L10" s="41">
        <f t="shared" si="2"/>
        <v>1</v>
      </c>
    </row>
    <row r="11" spans="1:12" x14ac:dyDescent="0.2">
      <c r="A11" s="33"/>
      <c r="B11" s="34">
        <f>COUNTA(B3:B10)</f>
        <v>8</v>
      </c>
      <c r="C11" s="33"/>
      <c r="E11" s="37">
        <f>SUM(E3:E10)</f>
        <v>760</v>
      </c>
      <c r="F11" s="43"/>
      <c r="G11" s="34">
        <f>COUNTA(G3:G10)</f>
        <v>2</v>
      </c>
      <c r="H11" s="37">
        <f>SUM(H3:H10)</f>
        <v>15</v>
      </c>
      <c r="I11" s="44">
        <f>H11/E11</f>
        <v>1.9736842105263157E-2</v>
      </c>
      <c r="J11" s="45"/>
      <c r="K11" s="37">
        <f>SUM(K3:K10)</f>
        <v>745</v>
      </c>
      <c r="L11" s="44">
        <f>K11/E11</f>
        <v>0.98026315789473684</v>
      </c>
    </row>
    <row r="12" spans="1:12" ht="12" customHeight="1" x14ac:dyDescent="0.2">
      <c r="A12" s="33"/>
      <c r="B12" s="34"/>
      <c r="C12" s="33"/>
      <c r="E12" s="37"/>
      <c r="F12" s="43"/>
      <c r="G12" s="34"/>
      <c r="H12" s="37"/>
      <c r="I12" s="44"/>
      <c r="J12" s="45"/>
      <c r="K12" s="37"/>
      <c r="L12" s="44"/>
    </row>
    <row r="13" spans="1:12" x14ac:dyDescent="0.2">
      <c r="A13" s="71" t="s">
        <v>162</v>
      </c>
      <c r="B13" s="71" t="s">
        <v>163</v>
      </c>
      <c r="C13" s="71" t="s">
        <v>164</v>
      </c>
      <c r="D13" s="157">
        <v>1</v>
      </c>
      <c r="E13" s="71">
        <v>95</v>
      </c>
      <c r="F13" s="5"/>
      <c r="G13" s="141"/>
      <c r="H13" s="141"/>
      <c r="I13" s="39">
        <f t="shared" ref="I13:I17" si="3">H13/E13</f>
        <v>0</v>
      </c>
      <c r="J13" s="62"/>
      <c r="K13" s="40">
        <f t="shared" ref="K13:K17" si="4">E13-H13</f>
        <v>95</v>
      </c>
      <c r="L13" s="39">
        <f t="shared" ref="L13:L17" si="5">K13/E13</f>
        <v>1</v>
      </c>
    </row>
    <row r="14" spans="1:12" x14ac:dyDescent="0.2">
      <c r="A14" s="71" t="s">
        <v>162</v>
      </c>
      <c r="B14" s="71" t="s">
        <v>165</v>
      </c>
      <c r="C14" s="71" t="s">
        <v>166</v>
      </c>
      <c r="D14" s="157">
        <v>1</v>
      </c>
      <c r="E14" s="71">
        <v>95</v>
      </c>
      <c r="F14" s="5"/>
      <c r="G14" s="149"/>
      <c r="H14" s="36"/>
      <c r="I14" s="39">
        <f t="shared" si="3"/>
        <v>0</v>
      </c>
      <c r="J14" s="62"/>
      <c r="K14" s="40">
        <f t="shared" si="4"/>
        <v>95</v>
      </c>
      <c r="L14" s="39">
        <f t="shared" si="5"/>
        <v>1</v>
      </c>
    </row>
    <row r="15" spans="1:12" x14ac:dyDescent="0.2">
      <c r="A15" s="71" t="s">
        <v>162</v>
      </c>
      <c r="B15" s="71" t="s">
        <v>167</v>
      </c>
      <c r="C15" s="71" t="s">
        <v>168</v>
      </c>
      <c r="D15" s="157">
        <v>1</v>
      </c>
      <c r="E15" s="71">
        <v>95</v>
      </c>
      <c r="F15" s="5"/>
      <c r="G15" s="36"/>
      <c r="H15" s="36"/>
      <c r="I15" s="39">
        <f t="shared" ref="I15" si="6">H15/E15</f>
        <v>0</v>
      </c>
      <c r="J15" s="62"/>
      <c r="K15" s="40">
        <f t="shared" ref="K15" si="7">E15-H15</f>
        <v>95</v>
      </c>
      <c r="L15" s="39">
        <f t="shared" ref="L15" si="8">K15/E15</f>
        <v>1</v>
      </c>
    </row>
    <row r="16" spans="1:12" x14ac:dyDescent="0.2">
      <c r="A16" s="71" t="s">
        <v>162</v>
      </c>
      <c r="B16" s="71" t="s">
        <v>169</v>
      </c>
      <c r="C16" s="71" t="s">
        <v>170</v>
      </c>
      <c r="D16" s="157">
        <v>1</v>
      </c>
      <c r="E16" s="71">
        <v>95</v>
      </c>
      <c r="F16" s="5"/>
      <c r="G16" s="141"/>
      <c r="H16" s="141"/>
      <c r="I16" s="39">
        <f t="shared" si="3"/>
        <v>0</v>
      </c>
      <c r="J16" s="62"/>
      <c r="K16" s="40">
        <f t="shared" si="4"/>
        <v>95</v>
      </c>
      <c r="L16" s="39">
        <f t="shared" si="5"/>
        <v>1</v>
      </c>
    </row>
    <row r="17" spans="1:12" x14ac:dyDescent="0.2">
      <c r="A17" s="72" t="s">
        <v>162</v>
      </c>
      <c r="B17" s="72" t="s">
        <v>171</v>
      </c>
      <c r="C17" s="72" t="s">
        <v>172</v>
      </c>
      <c r="D17" s="159">
        <v>1</v>
      </c>
      <c r="E17" s="72">
        <v>95</v>
      </c>
      <c r="F17" s="63"/>
      <c r="G17" s="66"/>
      <c r="H17" s="66"/>
      <c r="I17" s="41">
        <f t="shared" si="3"/>
        <v>0</v>
      </c>
      <c r="J17" s="64"/>
      <c r="K17" s="42">
        <f t="shared" si="4"/>
        <v>95</v>
      </c>
      <c r="L17" s="41">
        <f t="shared" si="5"/>
        <v>1</v>
      </c>
    </row>
    <row r="18" spans="1:12" x14ac:dyDescent="0.2">
      <c r="A18" s="33"/>
      <c r="B18" s="34">
        <f>COUNTA(B13:B17)</f>
        <v>5</v>
      </c>
      <c r="C18" s="33"/>
      <c r="E18" s="37">
        <f>SUM(E13:E17)</f>
        <v>475</v>
      </c>
      <c r="F18" s="43"/>
      <c r="G18" s="34">
        <f>COUNTA(G13:G17)</f>
        <v>0</v>
      </c>
      <c r="H18" s="37">
        <f>SUM(H13:H17)</f>
        <v>0</v>
      </c>
      <c r="I18" s="44">
        <f>H18/E18</f>
        <v>0</v>
      </c>
      <c r="J18" s="45"/>
      <c r="K18" s="53">
        <f>E18-H18</f>
        <v>475</v>
      </c>
      <c r="L18" s="44">
        <f>K18/E18</f>
        <v>1</v>
      </c>
    </row>
    <row r="19" spans="1:12" ht="12" customHeight="1" x14ac:dyDescent="0.2">
      <c r="A19" s="33"/>
      <c r="B19" s="33"/>
      <c r="C19" s="33"/>
      <c r="G19" s="134"/>
      <c r="H19" s="36"/>
      <c r="I19" s="38"/>
      <c r="J19" s="38"/>
      <c r="K19" s="38"/>
      <c r="L19" s="38"/>
    </row>
    <row r="20" spans="1:12" x14ac:dyDescent="0.2">
      <c r="A20" s="71" t="s">
        <v>173</v>
      </c>
      <c r="B20" s="71" t="s">
        <v>174</v>
      </c>
      <c r="C20" s="71" t="s">
        <v>175</v>
      </c>
      <c r="D20" s="157">
        <v>1</v>
      </c>
      <c r="E20" s="71">
        <v>95</v>
      </c>
      <c r="F20" s="5"/>
      <c r="G20" s="149" t="s">
        <v>29</v>
      </c>
      <c r="H20" s="149">
        <v>12</v>
      </c>
      <c r="I20" s="39">
        <f t="shared" ref="I20:I22" si="9">H20/E20</f>
        <v>0.12631578947368421</v>
      </c>
      <c r="J20" s="62"/>
      <c r="K20" s="40">
        <f t="shared" ref="K20:K22" si="10">E20-H20</f>
        <v>83</v>
      </c>
      <c r="L20" s="39">
        <f t="shared" ref="L20:L22" si="11">K20/E20</f>
        <v>0.87368421052631584</v>
      </c>
    </row>
    <row r="21" spans="1:12" x14ac:dyDescent="0.2">
      <c r="A21" s="71" t="s">
        <v>173</v>
      </c>
      <c r="B21" s="71" t="s">
        <v>176</v>
      </c>
      <c r="C21" s="71" t="s">
        <v>177</v>
      </c>
      <c r="D21" s="157">
        <v>1</v>
      </c>
      <c r="E21" s="71">
        <v>95</v>
      </c>
      <c r="F21" s="5"/>
      <c r="G21" s="166" t="s">
        <v>29</v>
      </c>
      <c r="H21" s="149">
        <v>17</v>
      </c>
      <c r="I21" s="39">
        <f t="shared" si="9"/>
        <v>0.17894736842105263</v>
      </c>
      <c r="J21" s="62"/>
      <c r="K21" s="40">
        <f t="shared" si="10"/>
        <v>78</v>
      </c>
      <c r="L21" s="39">
        <f t="shared" si="11"/>
        <v>0.82105263157894737</v>
      </c>
    </row>
    <row r="22" spans="1:12" x14ac:dyDescent="0.2">
      <c r="A22" s="72" t="s">
        <v>173</v>
      </c>
      <c r="B22" s="72" t="s">
        <v>178</v>
      </c>
      <c r="C22" s="72" t="s">
        <v>179</v>
      </c>
      <c r="D22" s="159">
        <v>1</v>
      </c>
      <c r="E22" s="72">
        <v>95</v>
      </c>
      <c r="F22" s="63"/>
      <c r="G22" s="66" t="s">
        <v>29</v>
      </c>
      <c r="H22" s="66">
        <v>6</v>
      </c>
      <c r="I22" s="41">
        <f t="shared" si="9"/>
        <v>6.3157894736842107E-2</v>
      </c>
      <c r="J22" s="64"/>
      <c r="K22" s="42">
        <f t="shared" si="10"/>
        <v>89</v>
      </c>
      <c r="L22" s="41">
        <f t="shared" si="11"/>
        <v>0.93684210526315792</v>
      </c>
    </row>
    <row r="23" spans="1:12" x14ac:dyDescent="0.2">
      <c r="A23" s="33"/>
      <c r="B23" s="34">
        <f>COUNTA(B20:B22)</f>
        <v>3</v>
      </c>
      <c r="C23" s="33"/>
      <c r="E23" s="37">
        <f>SUM(E20:E22)</f>
        <v>285</v>
      </c>
      <c r="F23" s="43"/>
      <c r="G23" s="34">
        <f>COUNTA(G20:G22)</f>
        <v>3</v>
      </c>
      <c r="H23" s="37">
        <f>SUM(H20:H22)</f>
        <v>35</v>
      </c>
      <c r="I23" s="44">
        <f>H23/E23</f>
        <v>0.12280701754385964</v>
      </c>
      <c r="J23" s="45"/>
      <c r="K23" s="53">
        <f>E23-H23</f>
        <v>250</v>
      </c>
      <c r="L23" s="44">
        <f>K23/E23</f>
        <v>0.8771929824561403</v>
      </c>
    </row>
    <row r="24" spans="1:12" ht="12.75" customHeight="1" x14ac:dyDescent="0.2">
      <c r="A24" s="33"/>
      <c r="B24" s="34"/>
      <c r="C24" s="33"/>
      <c r="E24" s="37"/>
      <c r="F24" s="43"/>
      <c r="G24" s="34"/>
      <c r="H24" s="37"/>
      <c r="I24" s="44"/>
      <c r="J24" s="131"/>
      <c r="K24" s="53"/>
      <c r="L24" s="44"/>
    </row>
    <row r="25" spans="1:12" x14ac:dyDescent="0.2">
      <c r="A25" s="72" t="s">
        <v>180</v>
      </c>
      <c r="B25" s="72" t="s">
        <v>181</v>
      </c>
      <c r="C25" s="72" t="s">
        <v>182</v>
      </c>
      <c r="D25" s="159">
        <v>2</v>
      </c>
      <c r="E25" s="72">
        <v>95</v>
      </c>
      <c r="F25" s="63"/>
      <c r="G25" s="66"/>
      <c r="H25" s="66"/>
      <c r="I25" s="41">
        <f t="shared" ref="I25" si="12">H25/E25</f>
        <v>0</v>
      </c>
      <c r="J25" s="64"/>
      <c r="K25" s="42">
        <f t="shared" ref="K25" si="13">E25-H25</f>
        <v>95</v>
      </c>
      <c r="L25" s="41">
        <f t="shared" ref="L25" si="14">K25/E25</f>
        <v>1</v>
      </c>
    </row>
    <row r="26" spans="1:12" x14ac:dyDescent="0.2">
      <c r="A26" s="33"/>
      <c r="B26" s="34">
        <f>COUNTA(B25:B25)</f>
        <v>1</v>
      </c>
      <c r="C26" s="33"/>
      <c r="E26" s="37">
        <f>SUM(E25:E25)</f>
        <v>95</v>
      </c>
      <c r="F26" s="43"/>
      <c r="G26" s="34">
        <f>COUNTA(G25:G25)</f>
        <v>0</v>
      </c>
      <c r="H26" s="37">
        <f>SUM(H25:H25)</f>
        <v>0</v>
      </c>
      <c r="I26" s="44">
        <f>H26/E26</f>
        <v>0</v>
      </c>
      <c r="J26" s="131"/>
      <c r="K26" s="53">
        <f>E26-H26</f>
        <v>95</v>
      </c>
      <c r="L26" s="44">
        <f>K26/E26</f>
        <v>1</v>
      </c>
    </row>
    <row r="27" spans="1:12" ht="8.25" customHeight="1" x14ac:dyDescent="0.2">
      <c r="A27" s="33"/>
      <c r="B27" s="34"/>
      <c r="C27" s="33"/>
      <c r="E27" s="37"/>
      <c r="F27" s="43"/>
      <c r="G27" s="34"/>
      <c r="H27" s="37"/>
      <c r="I27" s="44"/>
      <c r="J27" s="131"/>
      <c r="K27" s="53"/>
      <c r="L27" s="44"/>
    </row>
    <row r="28" spans="1:12" x14ac:dyDescent="0.2">
      <c r="A28" s="71" t="s">
        <v>183</v>
      </c>
      <c r="B28" s="71" t="s">
        <v>184</v>
      </c>
      <c r="C28" s="71" t="s">
        <v>185</v>
      </c>
      <c r="D28" s="157">
        <v>2</v>
      </c>
      <c r="E28" s="71">
        <v>95</v>
      </c>
      <c r="F28" s="5"/>
      <c r="G28" s="36"/>
      <c r="H28" s="36"/>
      <c r="I28" s="39">
        <f t="shared" ref="I28:I33" si="15">H28/E28</f>
        <v>0</v>
      </c>
      <c r="J28" s="62"/>
      <c r="K28" s="40">
        <f t="shared" ref="K28:K33" si="16">E28-H28</f>
        <v>95</v>
      </c>
      <c r="L28" s="39">
        <f t="shared" ref="L28:L33" si="17">K28/E28</f>
        <v>1</v>
      </c>
    </row>
    <row r="29" spans="1:12" x14ac:dyDescent="0.2">
      <c r="A29" s="71" t="s">
        <v>183</v>
      </c>
      <c r="B29" s="71" t="s">
        <v>186</v>
      </c>
      <c r="C29" s="71" t="s">
        <v>187</v>
      </c>
      <c r="D29" s="157">
        <v>1</v>
      </c>
      <c r="E29" s="71">
        <v>95</v>
      </c>
      <c r="F29" s="5"/>
      <c r="G29" s="141" t="s">
        <v>29</v>
      </c>
      <c r="H29" s="149">
        <v>2</v>
      </c>
      <c r="I29" s="39">
        <f t="shared" si="15"/>
        <v>2.1052631578947368E-2</v>
      </c>
      <c r="J29" s="62"/>
      <c r="K29" s="40">
        <f t="shared" si="16"/>
        <v>93</v>
      </c>
      <c r="L29" s="39">
        <f t="shared" si="17"/>
        <v>0.97894736842105268</v>
      </c>
    </row>
    <row r="30" spans="1:12" x14ac:dyDescent="0.2">
      <c r="A30" s="71" t="s">
        <v>183</v>
      </c>
      <c r="B30" s="71" t="s">
        <v>188</v>
      </c>
      <c r="C30" s="71" t="s">
        <v>189</v>
      </c>
      <c r="D30" s="157">
        <v>1</v>
      </c>
      <c r="E30" s="71">
        <v>95</v>
      </c>
      <c r="F30" s="5"/>
      <c r="G30" s="141"/>
      <c r="H30" s="141"/>
      <c r="I30" s="39">
        <f t="shared" si="15"/>
        <v>0</v>
      </c>
      <c r="J30" s="62"/>
      <c r="K30" s="40">
        <f t="shared" si="16"/>
        <v>95</v>
      </c>
      <c r="L30" s="39">
        <f t="shared" si="17"/>
        <v>1</v>
      </c>
    </row>
    <row r="31" spans="1:12" x14ac:dyDescent="0.2">
      <c r="A31" s="71" t="s">
        <v>183</v>
      </c>
      <c r="B31" s="71" t="s">
        <v>190</v>
      </c>
      <c r="C31" s="71" t="s">
        <v>191</v>
      </c>
      <c r="D31" s="157">
        <v>1</v>
      </c>
      <c r="E31" s="71">
        <v>95</v>
      </c>
      <c r="F31" s="5"/>
      <c r="G31" s="149"/>
      <c r="H31" s="149"/>
      <c r="I31" s="39">
        <f t="shared" si="15"/>
        <v>0</v>
      </c>
      <c r="J31" s="62"/>
      <c r="K31" s="40">
        <f t="shared" si="16"/>
        <v>95</v>
      </c>
      <c r="L31" s="39">
        <f t="shared" si="17"/>
        <v>1</v>
      </c>
    </row>
    <row r="32" spans="1:12" x14ac:dyDescent="0.2">
      <c r="A32" s="71" t="s">
        <v>183</v>
      </c>
      <c r="B32" s="71" t="s">
        <v>192</v>
      </c>
      <c r="C32" s="71" t="s">
        <v>193</v>
      </c>
      <c r="D32" s="157">
        <v>1</v>
      </c>
      <c r="E32" s="71">
        <v>95</v>
      </c>
      <c r="F32" s="5"/>
      <c r="G32" s="149"/>
      <c r="H32" s="149"/>
      <c r="I32" s="39">
        <f t="shared" si="15"/>
        <v>0</v>
      </c>
      <c r="J32" s="62"/>
      <c r="K32" s="40">
        <f t="shared" si="16"/>
        <v>95</v>
      </c>
      <c r="L32" s="39">
        <f t="shared" si="17"/>
        <v>1</v>
      </c>
    </row>
    <row r="33" spans="1:12" x14ac:dyDescent="0.2">
      <c r="A33" s="72" t="s">
        <v>183</v>
      </c>
      <c r="B33" s="72" t="s">
        <v>194</v>
      </c>
      <c r="C33" s="72" t="s">
        <v>195</v>
      </c>
      <c r="D33" s="159">
        <v>1</v>
      </c>
      <c r="E33" s="72">
        <v>95</v>
      </c>
      <c r="F33" s="63"/>
      <c r="G33" s="66"/>
      <c r="H33" s="66"/>
      <c r="I33" s="41">
        <f t="shared" si="15"/>
        <v>0</v>
      </c>
      <c r="J33" s="64"/>
      <c r="K33" s="42">
        <f t="shared" si="16"/>
        <v>95</v>
      </c>
      <c r="L33" s="41">
        <f t="shared" si="17"/>
        <v>1</v>
      </c>
    </row>
    <row r="34" spans="1:12" x14ac:dyDescent="0.2">
      <c r="A34" s="33"/>
      <c r="B34" s="34">
        <f>COUNTA(B28:B33)</f>
        <v>6</v>
      </c>
      <c r="C34" s="33"/>
      <c r="E34" s="37">
        <f>SUM(E28:E33)</f>
        <v>570</v>
      </c>
      <c r="F34" s="43"/>
      <c r="G34" s="34">
        <f>COUNTA(G28:G33)</f>
        <v>1</v>
      </c>
      <c r="H34" s="37">
        <f>SUM(H28:H33)</f>
        <v>2</v>
      </c>
      <c r="I34" s="44">
        <f>H34/E34</f>
        <v>3.5087719298245615E-3</v>
      </c>
      <c r="J34" s="131"/>
      <c r="K34" s="53">
        <f>E34-H34</f>
        <v>568</v>
      </c>
      <c r="L34" s="44">
        <f>K34/E34</f>
        <v>0.99649122807017543</v>
      </c>
    </row>
    <row r="35" spans="1:12" ht="12.75" customHeight="1" x14ac:dyDescent="0.2">
      <c r="A35" s="33"/>
      <c r="B35" s="34"/>
      <c r="C35" s="33"/>
      <c r="E35" s="37"/>
      <c r="F35" s="43"/>
      <c r="G35" s="34"/>
      <c r="H35" s="37"/>
      <c r="I35" s="44"/>
      <c r="J35" s="131"/>
      <c r="K35" s="53"/>
      <c r="L35" s="44"/>
    </row>
    <row r="36" spans="1:12" x14ac:dyDescent="0.2">
      <c r="A36" s="72" t="s">
        <v>196</v>
      </c>
      <c r="B36" s="72" t="s">
        <v>197</v>
      </c>
      <c r="C36" s="72" t="s">
        <v>273</v>
      </c>
      <c r="D36" s="159">
        <v>1</v>
      </c>
      <c r="E36" s="72">
        <v>95</v>
      </c>
      <c r="F36" s="63"/>
      <c r="G36" s="66" t="s">
        <v>29</v>
      </c>
      <c r="H36" s="66">
        <v>5</v>
      </c>
      <c r="I36" s="41">
        <f t="shared" ref="I36" si="18">H36/E36</f>
        <v>5.2631578947368418E-2</v>
      </c>
      <c r="J36" s="64"/>
      <c r="K36" s="42">
        <f t="shared" ref="K36" si="19">E36-H36</f>
        <v>90</v>
      </c>
      <c r="L36" s="41">
        <f t="shared" ref="L36" si="20">K36/E36</f>
        <v>0.94736842105263153</v>
      </c>
    </row>
    <row r="37" spans="1:12" x14ac:dyDescent="0.2">
      <c r="A37" s="33"/>
      <c r="B37" s="34">
        <f>COUNTA(B36:B36)</f>
        <v>1</v>
      </c>
      <c r="C37" s="33"/>
      <c r="E37" s="37">
        <f>SUM(E36:E36)</f>
        <v>95</v>
      </c>
      <c r="F37" s="43"/>
      <c r="G37" s="34">
        <f>COUNTA(G36:G36)</f>
        <v>1</v>
      </c>
      <c r="H37" s="37">
        <f>SUM(H36:H36)</f>
        <v>5</v>
      </c>
      <c r="I37" s="44">
        <f>H37/E37</f>
        <v>5.2631578947368418E-2</v>
      </c>
      <c r="J37" s="131"/>
      <c r="K37" s="53">
        <f>E37-H37</f>
        <v>90</v>
      </c>
      <c r="L37" s="44">
        <f>K37/E37</f>
        <v>0.94736842105263153</v>
      </c>
    </row>
    <row r="38" spans="1:12" ht="12" customHeight="1" x14ac:dyDescent="0.2">
      <c r="A38" s="33"/>
      <c r="B38" s="34"/>
      <c r="C38" s="33"/>
      <c r="E38" s="37"/>
      <c r="F38" s="43"/>
      <c r="G38" s="34"/>
      <c r="H38" s="37"/>
      <c r="I38" s="44"/>
      <c r="J38" s="131"/>
      <c r="K38" s="53"/>
      <c r="L38" s="44"/>
    </row>
    <row r="39" spans="1:12" x14ac:dyDescent="0.2">
      <c r="A39" s="71" t="s">
        <v>199</v>
      </c>
      <c r="B39" s="71" t="s">
        <v>200</v>
      </c>
      <c r="C39" s="71" t="s">
        <v>201</v>
      </c>
      <c r="D39" s="157">
        <v>1</v>
      </c>
      <c r="E39" s="71">
        <v>95</v>
      </c>
      <c r="F39" s="5"/>
      <c r="G39" s="36"/>
      <c r="H39" s="36"/>
      <c r="I39" s="39">
        <f t="shared" ref="I39:I75" si="21">H39/E39</f>
        <v>0</v>
      </c>
      <c r="J39" s="62"/>
      <c r="K39" s="40">
        <f t="shared" ref="K39:K75" si="22">E39-H39</f>
        <v>95</v>
      </c>
      <c r="L39" s="39">
        <f t="shared" ref="L39:L75" si="23">K39/E39</f>
        <v>1</v>
      </c>
    </row>
    <row r="40" spans="1:12" x14ac:dyDescent="0.2">
      <c r="A40" s="71" t="s">
        <v>199</v>
      </c>
      <c r="B40" s="71" t="s">
        <v>202</v>
      </c>
      <c r="C40" s="71" t="s">
        <v>203</v>
      </c>
      <c r="D40" s="157">
        <v>1</v>
      </c>
      <c r="E40" s="71">
        <v>95</v>
      </c>
      <c r="F40" s="5"/>
      <c r="G40" s="149" t="s">
        <v>29</v>
      </c>
      <c r="H40" s="149">
        <v>6</v>
      </c>
      <c r="I40" s="39">
        <f t="shared" ref="I40:I74" si="24">H40/E40</f>
        <v>6.3157894736842107E-2</v>
      </c>
      <c r="J40" s="62"/>
      <c r="K40" s="40">
        <f t="shared" ref="K40:K74" si="25">E40-H40</f>
        <v>89</v>
      </c>
      <c r="L40" s="39">
        <f t="shared" ref="L40:L74" si="26">K40/E40</f>
        <v>0.93684210526315792</v>
      </c>
    </row>
    <row r="41" spans="1:12" x14ac:dyDescent="0.2">
      <c r="A41" s="71" t="s">
        <v>199</v>
      </c>
      <c r="B41" s="71" t="s">
        <v>204</v>
      </c>
      <c r="C41" s="71" t="s">
        <v>205</v>
      </c>
      <c r="D41" s="157">
        <v>1</v>
      </c>
      <c r="E41" s="71">
        <v>95</v>
      </c>
      <c r="F41" s="5"/>
      <c r="G41" s="149"/>
      <c r="H41" s="149"/>
      <c r="I41" s="39">
        <f t="shared" si="24"/>
        <v>0</v>
      </c>
      <c r="J41" s="62"/>
      <c r="K41" s="40">
        <f t="shared" si="25"/>
        <v>95</v>
      </c>
      <c r="L41" s="39">
        <f t="shared" si="26"/>
        <v>1</v>
      </c>
    </row>
    <row r="42" spans="1:12" x14ac:dyDescent="0.2">
      <c r="A42" s="71" t="s">
        <v>199</v>
      </c>
      <c r="B42" s="71" t="s">
        <v>206</v>
      </c>
      <c r="C42" s="71" t="s">
        <v>207</v>
      </c>
      <c r="D42" s="157">
        <v>1</v>
      </c>
      <c r="E42" s="71">
        <v>95</v>
      </c>
      <c r="F42" s="5"/>
      <c r="G42" s="149"/>
      <c r="H42" s="149"/>
      <c r="I42" s="39">
        <f t="shared" si="24"/>
        <v>0</v>
      </c>
      <c r="J42" s="62"/>
      <c r="K42" s="40">
        <f t="shared" si="25"/>
        <v>95</v>
      </c>
      <c r="L42" s="39">
        <f t="shared" si="26"/>
        <v>1</v>
      </c>
    </row>
    <row r="43" spans="1:12" x14ac:dyDescent="0.2">
      <c r="A43" s="71" t="s">
        <v>199</v>
      </c>
      <c r="B43" s="71" t="s">
        <v>208</v>
      </c>
      <c r="C43" s="71" t="s">
        <v>209</v>
      </c>
      <c r="D43" s="157">
        <v>1</v>
      </c>
      <c r="E43" s="71">
        <v>95</v>
      </c>
      <c r="F43" s="5"/>
      <c r="G43" s="166" t="s">
        <v>29</v>
      </c>
      <c r="H43" s="36">
        <v>6</v>
      </c>
      <c r="I43" s="39">
        <f t="shared" si="24"/>
        <v>6.3157894736842107E-2</v>
      </c>
      <c r="J43" s="62"/>
      <c r="K43" s="40">
        <f t="shared" si="25"/>
        <v>89</v>
      </c>
      <c r="L43" s="39">
        <f t="shared" si="26"/>
        <v>0.93684210526315792</v>
      </c>
    </row>
    <row r="44" spans="1:12" x14ac:dyDescent="0.2">
      <c r="A44" s="71" t="s">
        <v>199</v>
      </c>
      <c r="B44" s="71" t="s">
        <v>210</v>
      </c>
      <c r="C44" s="71" t="s">
        <v>211</v>
      </c>
      <c r="D44" s="157">
        <v>1</v>
      </c>
      <c r="E44" s="71">
        <v>95</v>
      </c>
      <c r="F44" s="5"/>
      <c r="G44" s="36"/>
      <c r="H44" s="36"/>
      <c r="I44" s="39">
        <f t="shared" si="24"/>
        <v>0</v>
      </c>
      <c r="J44" s="62"/>
      <c r="K44" s="40">
        <f t="shared" si="25"/>
        <v>95</v>
      </c>
      <c r="L44" s="39">
        <f t="shared" si="26"/>
        <v>1</v>
      </c>
    </row>
    <row r="45" spans="1:12" x14ac:dyDescent="0.2">
      <c r="A45" s="71" t="s">
        <v>199</v>
      </c>
      <c r="B45" s="71" t="s">
        <v>212</v>
      </c>
      <c r="C45" s="71" t="s">
        <v>213</v>
      </c>
      <c r="D45" s="157">
        <v>1</v>
      </c>
      <c r="E45" s="71">
        <v>95</v>
      </c>
      <c r="F45" s="5"/>
      <c r="G45" s="36"/>
      <c r="H45" s="36"/>
      <c r="I45" s="39">
        <f t="shared" si="24"/>
        <v>0</v>
      </c>
      <c r="J45" s="62"/>
      <c r="K45" s="40">
        <f t="shared" si="25"/>
        <v>95</v>
      </c>
      <c r="L45" s="39">
        <f t="shared" si="26"/>
        <v>1</v>
      </c>
    </row>
    <row r="46" spans="1:12" x14ac:dyDescent="0.2">
      <c r="A46" s="71" t="s">
        <v>199</v>
      </c>
      <c r="B46" s="71" t="s">
        <v>214</v>
      </c>
      <c r="C46" s="71" t="s">
        <v>215</v>
      </c>
      <c r="D46" s="157">
        <v>1</v>
      </c>
      <c r="E46" s="71">
        <v>95</v>
      </c>
      <c r="F46" s="5"/>
      <c r="G46" s="36"/>
      <c r="H46" s="36"/>
      <c r="I46" s="39">
        <f t="shared" si="24"/>
        <v>0</v>
      </c>
      <c r="J46" s="62"/>
      <c r="K46" s="40">
        <f t="shared" si="25"/>
        <v>95</v>
      </c>
      <c r="L46" s="39">
        <f t="shared" si="26"/>
        <v>1</v>
      </c>
    </row>
    <row r="47" spans="1:12" x14ac:dyDescent="0.2">
      <c r="A47" s="71" t="s">
        <v>199</v>
      </c>
      <c r="B47" s="71" t="s">
        <v>216</v>
      </c>
      <c r="C47" s="71" t="s">
        <v>217</v>
      </c>
      <c r="D47" s="157">
        <v>1</v>
      </c>
      <c r="E47" s="71">
        <v>95</v>
      </c>
      <c r="F47" s="5"/>
      <c r="G47" s="36"/>
      <c r="H47" s="36"/>
      <c r="I47" s="39">
        <f t="shared" si="24"/>
        <v>0</v>
      </c>
      <c r="J47" s="62"/>
      <c r="K47" s="40">
        <f t="shared" si="25"/>
        <v>95</v>
      </c>
      <c r="L47" s="39">
        <f t="shared" si="26"/>
        <v>1</v>
      </c>
    </row>
    <row r="48" spans="1:12" x14ac:dyDescent="0.2">
      <c r="A48" s="71" t="s">
        <v>199</v>
      </c>
      <c r="B48" s="71" t="s">
        <v>278</v>
      </c>
      <c r="C48" s="71" t="s">
        <v>279</v>
      </c>
      <c r="D48" s="157">
        <v>1</v>
      </c>
      <c r="E48" s="71">
        <v>95</v>
      </c>
      <c r="F48" s="5"/>
      <c r="G48" s="166" t="s">
        <v>29</v>
      </c>
      <c r="H48" s="149">
        <v>2</v>
      </c>
      <c r="I48" s="39">
        <f t="shared" si="24"/>
        <v>2.1052631578947368E-2</v>
      </c>
      <c r="J48" s="62"/>
      <c r="K48" s="40">
        <f t="shared" si="25"/>
        <v>93</v>
      </c>
      <c r="L48" s="39">
        <f t="shared" si="26"/>
        <v>0.97894736842105268</v>
      </c>
    </row>
    <row r="49" spans="1:12" x14ac:dyDescent="0.2">
      <c r="A49" s="71" t="s">
        <v>199</v>
      </c>
      <c r="B49" s="71" t="s">
        <v>280</v>
      </c>
      <c r="C49" s="71" t="s">
        <v>281</v>
      </c>
      <c r="D49" s="157">
        <v>1</v>
      </c>
      <c r="E49" s="71">
        <v>95</v>
      </c>
      <c r="F49" s="5"/>
      <c r="G49" s="36"/>
      <c r="H49" s="36"/>
      <c r="I49" s="39">
        <f t="shared" si="24"/>
        <v>0</v>
      </c>
      <c r="J49" s="62"/>
      <c r="K49" s="40">
        <f t="shared" si="25"/>
        <v>95</v>
      </c>
      <c r="L49" s="39">
        <f t="shared" si="26"/>
        <v>1</v>
      </c>
    </row>
    <row r="50" spans="1:12" x14ac:dyDescent="0.2">
      <c r="A50" s="71" t="s">
        <v>199</v>
      </c>
      <c r="B50" s="71" t="s">
        <v>282</v>
      </c>
      <c r="C50" s="71" t="s">
        <v>283</v>
      </c>
      <c r="D50" s="157">
        <v>1</v>
      </c>
      <c r="E50" s="71">
        <v>95</v>
      </c>
      <c r="F50" s="5"/>
      <c r="G50" s="36"/>
      <c r="H50" s="36"/>
      <c r="I50" s="39">
        <f t="shared" si="24"/>
        <v>0</v>
      </c>
      <c r="J50" s="62"/>
      <c r="K50" s="40">
        <f t="shared" si="25"/>
        <v>95</v>
      </c>
      <c r="L50" s="39">
        <f t="shared" si="26"/>
        <v>1</v>
      </c>
    </row>
    <row r="51" spans="1:12" x14ac:dyDescent="0.2">
      <c r="A51" s="71" t="s">
        <v>199</v>
      </c>
      <c r="B51" s="71" t="s">
        <v>218</v>
      </c>
      <c r="C51" s="71" t="s">
        <v>219</v>
      </c>
      <c r="D51" s="157">
        <v>1</v>
      </c>
      <c r="E51" s="71">
        <v>95</v>
      </c>
      <c r="F51" s="5"/>
      <c r="G51" s="149"/>
      <c r="H51" s="149"/>
      <c r="I51" s="39">
        <f t="shared" si="24"/>
        <v>0</v>
      </c>
      <c r="J51" s="62"/>
      <c r="K51" s="40">
        <f t="shared" si="25"/>
        <v>95</v>
      </c>
      <c r="L51" s="39">
        <f t="shared" si="26"/>
        <v>1</v>
      </c>
    </row>
    <row r="52" spans="1:12" x14ac:dyDescent="0.2">
      <c r="A52" s="71" t="s">
        <v>199</v>
      </c>
      <c r="B52" s="71" t="s">
        <v>220</v>
      </c>
      <c r="C52" s="71" t="s">
        <v>221</v>
      </c>
      <c r="D52" s="157">
        <v>1</v>
      </c>
      <c r="E52" s="71">
        <v>95</v>
      </c>
      <c r="F52" s="5"/>
      <c r="G52" s="149"/>
      <c r="H52" s="149"/>
      <c r="I52" s="39">
        <f t="shared" si="24"/>
        <v>0</v>
      </c>
      <c r="J52" s="62"/>
      <c r="K52" s="40">
        <f t="shared" si="25"/>
        <v>95</v>
      </c>
      <c r="L52" s="39">
        <f t="shared" si="26"/>
        <v>1</v>
      </c>
    </row>
    <row r="53" spans="1:12" x14ac:dyDescent="0.2">
      <c r="A53" s="71" t="s">
        <v>199</v>
      </c>
      <c r="B53" s="71" t="s">
        <v>222</v>
      </c>
      <c r="C53" s="71" t="s">
        <v>223</v>
      </c>
      <c r="D53" s="157">
        <v>1</v>
      </c>
      <c r="E53" s="71">
        <v>95</v>
      </c>
      <c r="F53" s="5"/>
      <c r="G53" s="166" t="s">
        <v>29</v>
      </c>
      <c r="H53" s="166">
        <v>4</v>
      </c>
      <c r="I53" s="39">
        <f t="shared" si="24"/>
        <v>4.2105263157894736E-2</v>
      </c>
      <c r="J53" s="62"/>
      <c r="K53" s="40">
        <f t="shared" si="25"/>
        <v>91</v>
      </c>
      <c r="L53" s="39">
        <f t="shared" si="26"/>
        <v>0.95789473684210524</v>
      </c>
    </row>
    <row r="54" spans="1:12" x14ac:dyDescent="0.2">
      <c r="A54" s="71" t="s">
        <v>199</v>
      </c>
      <c r="B54" s="71" t="s">
        <v>224</v>
      </c>
      <c r="C54" s="71" t="s">
        <v>225</v>
      </c>
      <c r="D54" s="157">
        <v>1</v>
      </c>
      <c r="E54" s="71">
        <v>95</v>
      </c>
      <c r="F54" s="5"/>
      <c r="G54" s="166" t="s">
        <v>29</v>
      </c>
      <c r="H54" s="166">
        <v>6</v>
      </c>
      <c r="I54" s="39">
        <f t="shared" si="24"/>
        <v>6.3157894736842107E-2</v>
      </c>
      <c r="J54" s="62"/>
      <c r="K54" s="40">
        <f t="shared" si="25"/>
        <v>89</v>
      </c>
      <c r="L54" s="39">
        <f t="shared" si="26"/>
        <v>0.93684210526315792</v>
      </c>
    </row>
    <row r="55" spans="1:12" x14ac:dyDescent="0.2">
      <c r="A55" s="71" t="s">
        <v>199</v>
      </c>
      <c r="B55" s="71" t="s">
        <v>226</v>
      </c>
      <c r="C55" s="71" t="s">
        <v>227</v>
      </c>
      <c r="D55" s="157">
        <v>1</v>
      </c>
      <c r="E55" s="71">
        <v>95</v>
      </c>
      <c r="F55" s="5"/>
      <c r="G55" s="166"/>
      <c r="H55" s="166"/>
      <c r="I55" s="39">
        <f>H55/E55</f>
        <v>0</v>
      </c>
      <c r="J55" s="62"/>
      <c r="K55" s="40">
        <f>E55-H55</f>
        <v>95</v>
      </c>
      <c r="L55" s="39">
        <f t="shared" si="26"/>
        <v>1</v>
      </c>
    </row>
    <row r="56" spans="1:12" x14ac:dyDescent="0.2">
      <c r="A56" s="71" t="s">
        <v>199</v>
      </c>
      <c r="B56" s="71" t="s">
        <v>228</v>
      </c>
      <c r="C56" s="71" t="s">
        <v>229</v>
      </c>
      <c r="D56" s="157">
        <v>1</v>
      </c>
      <c r="E56" s="71">
        <v>95</v>
      </c>
      <c r="F56" s="5"/>
      <c r="G56" s="168" t="s">
        <v>29</v>
      </c>
      <c r="H56" s="36">
        <v>4</v>
      </c>
      <c r="I56" s="39">
        <f>H56/E56</f>
        <v>4.2105263157894736E-2</v>
      </c>
      <c r="J56" s="62"/>
      <c r="K56" s="40">
        <f>E56-H56</f>
        <v>91</v>
      </c>
      <c r="L56" s="39">
        <f t="shared" si="26"/>
        <v>0.95789473684210524</v>
      </c>
    </row>
    <row r="57" spans="1:12" x14ac:dyDescent="0.2">
      <c r="A57" s="71" t="s">
        <v>199</v>
      </c>
      <c r="B57" s="71" t="s">
        <v>230</v>
      </c>
      <c r="C57" s="71" t="s">
        <v>231</v>
      </c>
      <c r="D57" s="157">
        <v>1</v>
      </c>
      <c r="E57" s="71">
        <v>95</v>
      </c>
      <c r="F57" s="5"/>
      <c r="G57" s="149"/>
      <c r="H57" s="149"/>
      <c r="I57" s="39">
        <f t="shared" si="24"/>
        <v>0</v>
      </c>
      <c r="J57" s="62"/>
      <c r="K57" s="40">
        <f t="shared" si="25"/>
        <v>95</v>
      </c>
      <c r="L57" s="39">
        <f t="shared" si="26"/>
        <v>1</v>
      </c>
    </row>
    <row r="58" spans="1:12" x14ac:dyDescent="0.2">
      <c r="A58" s="71" t="s">
        <v>199</v>
      </c>
      <c r="B58" s="71" t="s">
        <v>232</v>
      </c>
      <c r="C58" s="71" t="s">
        <v>233</v>
      </c>
      <c r="D58" s="157">
        <v>1</v>
      </c>
      <c r="E58" s="71">
        <v>95</v>
      </c>
      <c r="F58" s="5"/>
      <c r="G58" s="149"/>
      <c r="H58" s="149"/>
      <c r="I58" s="39">
        <f t="shared" si="24"/>
        <v>0</v>
      </c>
      <c r="J58" s="62"/>
      <c r="K58" s="40">
        <f t="shared" si="25"/>
        <v>95</v>
      </c>
      <c r="L58" s="39">
        <f t="shared" si="26"/>
        <v>1</v>
      </c>
    </row>
    <row r="59" spans="1:12" x14ac:dyDescent="0.2">
      <c r="A59" s="71" t="s">
        <v>199</v>
      </c>
      <c r="B59" s="71" t="s">
        <v>234</v>
      </c>
      <c r="C59" s="71" t="s">
        <v>235</v>
      </c>
      <c r="D59" s="157">
        <v>1</v>
      </c>
      <c r="E59" s="71">
        <v>95</v>
      </c>
      <c r="F59" s="5"/>
      <c r="G59" s="166" t="s">
        <v>29</v>
      </c>
      <c r="H59" s="166">
        <v>6</v>
      </c>
      <c r="I59" s="39">
        <f t="shared" si="24"/>
        <v>6.3157894736842107E-2</v>
      </c>
      <c r="J59" s="62"/>
      <c r="K59" s="40">
        <f t="shared" si="25"/>
        <v>89</v>
      </c>
      <c r="L59" s="39">
        <f t="shared" si="26"/>
        <v>0.93684210526315792</v>
      </c>
    </row>
    <row r="60" spans="1:12" x14ac:dyDescent="0.2">
      <c r="A60" s="71" t="s">
        <v>199</v>
      </c>
      <c r="B60" s="71" t="s">
        <v>284</v>
      </c>
      <c r="C60" s="71" t="s">
        <v>285</v>
      </c>
      <c r="D60" s="157">
        <v>1</v>
      </c>
      <c r="E60" s="71">
        <v>95</v>
      </c>
      <c r="F60" s="5"/>
      <c r="G60" s="166" t="s">
        <v>29</v>
      </c>
      <c r="H60" s="166">
        <v>9</v>
      </c>
      <c r="I60" s="39">
        <f t="shared" si="24"/>
        <v>9.4736842105263161E-2</v>
      </c>
      <c r="J60" s="62"/>
      <c r="K60" s="40">
        <f t="shared" si="25"/>
        <v>86</v>
      </c>
      <c r="L60" s="39">
        <f t="shared" si="26"/>
        <v>0.90526315789473688</v>
      </c>
    </row>
    <row r="61" spans="1:12" x14ac:dyDescent="0.2">
      <c r="A61" s="71" t="s">
        <v>199</v>
      </c>
      <c r="B61" s="71" t="s">
        <v>286</v>
      </c>
      <c r="C61" s="71" t="s">
        <v>287</v>
      </c>
      <c r="D61" s="157">
        <v>1</v>
      </c>
      <c r="E61" s="71">
        <v>95</v>
      </c>
      <c r="F61" s="5"/>
      <c r="G61" s="166" t="s">
        <v>29</v>
      </c>
      <c r="H61" s="166">
        <v>2</v>
      </c>
      <c r="I61" s="39">
        <f t="shared" si="24"/>
        <v>2.1052631578947368E-2</v>
      </c>
      <c r="J61" s="62"/>
      <c r="K61" s="40">
        <f t="shared" si="25"/>
        <v>93</v>
      </c>
      <c r="L61" s="39">
        <f t="shared" si="26"/>
        <v>0.97894736842105268</v>
      </c>
    </row>
    <row r="62" spans="1:12" x14ac:dyDescent="0.2">
      <c r="A62" s="71" t="s">
        <v>199</v>
      </c>
      <c r="B62" s="71" t="s">
        <v>236</v>
      </c>
      <c r="C62" s="71" t="s">
        <v>237</v>
      </c>
      <c r="D62" s="157">
        <v>1</v>
      </c>
      <c r="E62" s="71">
        <v>95</v>
      </c>
      <c r="F62" s="5"/>
      <c r="G62" s="36"/>
      <c r="H62" s="36"/>
      <c r="I62" s="39">
        <f t="shared" si="24"/>
        <v>0</v>
      </c>
      <c r="J62" s="62"/>
      <c r="K62" s="40">
        <f t="shared" si="25"/>
        <v>95</v>
      </c>
      <c r="L62" s="39">
        <f t="shared" si="26"/>
        <v>1</v>
      </c>
    </row>
    <row r="63" spans="1:12" x14ac:dyDescent="0.2">
      <c r="A63" s="71" t="s">
        <v>199</v>
      </c>
      <c r="B63" s="71" t="s">
        <v>238</v>
      </c>
      <c r="C63" s="71" t="s">
        <v>239</v>
      </c>
      <c r="D63" s="157">
        <v>1</v>
      </c>
      <c r="E63" s="71">
        <v>95</v>
      </c>
      <c r="F63" s="5"/>
      <c r="G63" s="36"/>
      <c r="H63" s="36"/>
      <c r="I63" s="39">
        <f t="shared" si="24"/>
        <v>0</v>
      </c>
      <c r="J63" s="62"/>
      <c r="K63" s="40">
        <f t="shared" si="25"/>
        <v>95</v>
      </c>
      <c r="L63" s="39">
        <f t="shared" si="26"/>
        <v>1</v>
      </c>
    </row>
    <row r="64" spans="1:12" x14ac:dyDescent="0.2">
      <c r="A64" s="71" t="s">
        <v>199</v>
      </c>
      <c r="B64" s="71" t="s">
        <v>240</v>
      </c>
      <c r="C64" s="71" t="s">
        <v>241</v>
      </c>
      <c r="D64" s="157">
        <v>1</v>
      </c>
      <c r="E64" s="71">
        <v>95</v>
      </c>
      <c r="F64" s="5"/>
      <c r="G64" s="36"/>
      <c r="H64" s="36"/>
      <c r="I64" s="39">
        <f t="shared" si="24"/>
        <v>0</v>
      </c>
      <c r="J64" s="62"/>
      <c r="K64" s="40">
        <f t="shared" si="25"/>
        <v>95</v>
      </c>
      <c r="L64" s="39">
        <f t="shared" si="26"/>
        <v>1</v>
      </c>
    </row>
    <row r="65" spans="1:12" x14ac:dyDescent="0.2">
      <c r="A65" s="71" t="s">
        <v>199</v>
      </c>
      <c r="B65" s="71" t="s">
        <v>242</v>
      </c>
      <c r="C65" s="71" t="s">
        <v>243</v>
      </c>
      <c r="D65" s="157">
        <v>1</v>
      </c>
      <c r="E65" s="71">
        <v>95</v>
      </c>
      <c r="F65" s="5"/>
      <c r="G65" s="36"/>
      <c r="H65" s="36"/>
      <c r="I65" s="39">
        <f t="shared" si="24"/>
        <v>0</v>
      </c>
      <c r="J65" s="62"/>
      <c r="K65" s="40">
        <f t="shared" si="25"/>
        <v>95</v>
      </c>
      <c r="L65" s="39">
        <f t="shared" si="26"/>
        <v>1</v>
      </c>
    </row>
    <row r="66" spans="1:12" x14ac:dyDescent="0.2">
      <c r="A66" s="71" t="s">
        <v>199</v>
      </c>
      <c r="B66" s="71" t="s">
        <v>244</v>
      </c>
      <c r="C66" s="71" t="s">
        <v>245</v>
      </c>
      <c r="D66" s="157">
        <v>1</v>
      </c>
      <c r="E66" s="71">
        <v>95</v>
      </c>
      <c r="F66" s="5"/>
      <c r="G66" s="36"/>
      <c r="H66" s="36"/>
      <c r="I66" s="39">
        <f t="shared" si="24"/>
        <v>0</v>
      </c>
      <c r="J66" s="62"/>
      <c r="K66" s="40">
        <f t="shared" ref="K66:K68" si="27">E66-H66</f>
        <v>95</v>
      </c>
      <c r="L66" s="39">
        <f t="shared" ref="L66:L68" si="28">K66/E66</f>
        <v>1</v>
      </c>
    </row>
    <row r="67" spans="1:12" x14ac:dyDescent="0.2">
      <c r="A67" s="71" t="s">
        <v>199</v>
      </c>
      <c r="B67" s="71" t="s">
        <v>246</v>
      </c>
      <c r="C67" s="71" t="s">
        <v>247</v>
      </c>
      <c r="D67" s="157">
        <v>1</v>
      </c>
      <c r="E67" s="71">
        <v>95</v>
      </c>
      <c r="F67" s="5"/>
      <c r="G67" s="36"/>
      <c r="H67" s="36"/>
      <c r="I67" s="39">
        <f t="shared" si="24"/>
        <v>0</v>
      </c>
      <c r="J67" s="62"/>
      <c r="K67" s="40">
        <f t="shared" si="27"/>
        <v>95</v>
      </c>
      <c r="L67" s="39">
        <f t="shared" si="28"/>
        <v>1</v>
      </c>
    </row>
    <row r="68" spans="1:12" x14ac:dyDescent="0.2">
      <c r="A68" s="71" t="s">
        <v>199</v>
      </c>
      <c r="B68" s="71" t="s">
        <v>248</v>
      </c>
      <c r="C68" s="71" t="s">
        <v>249</v>
      </c>
      <c r="D68" s="157">
        <v>1</v>
      </c>
      <c r="E68" s="71">
        <v>95</v>
      </c>
      <c r="F68" s="5"/>
      <c r="G68" s="36"/>
      <c r="H68" s="36"/>
      <c r="I68" s="39">
        <f t="shared" si="24"/>
        <v>0</v>
      </c>
      <c r="J68" s="62"/>
      <c r="K68" s="40">
        <f t="shared" si="27"/>
        <v>95</v>
      </c>
      <c r="L68" s="39">
        <f t="shared" si="28"/>
        <v>1</v>
      </c>
    </row>
    <row r="69" spans="1:12" x14ac:dyDescent="0.2">
      <c r="A69" s="71" t="s">
        <v>199</v>
      </c>
      <c r="B69" s="71" t="s">
        <v>250</v>
      </c>
      <c r="C69" s="71" t="s">
        <v>251</v>
      </c>
      <c r="D69" s="157">
        <v>1</v>
      </c>
      <c r="E69" s="71">
        <v>95</v>
      </c>
      <c r="F69" s="5"/>
      <c r="G69" s="149"/>
      <c r="H69" s="149"/>
      <c r="I69" s="39">
        <f t="shared" si="24"/>
        <v>0</v>
      </c>
      <c r="J69" s="62"/>
      <c r="K69" s="40">
        <f t="shared" si="25"/>
        <v>95</v>
      </c>
      <c r="L69" s="39">
        <f t="shared" si="26"/>
        <v>1</v>
      </c>
    </row>
    <row r="70" spans="1:12" x14ac:dyDescent="0.2">
      <c r="A70" s="71" t="s">
        <v>199</v>
      </c>
      <c r="B70" s="71" t="s">
        <v>252</v>
      </c>
      <c r="C70" s="71" t="s">
        <v>253</v>
      </c>
      <c r="D70" s="157">
        <v>1</v>
      </c>
      <c r="E70" s="71">
        <v>95</v>
      </c>
      <c r="F70" s="5"/>
      <c r="G70" s="166" t="s">
        <v>29</v>
      </c>
      <c r="H70" s="149">
        <v>6</v>
      </c>
      <c r="I70" s="39">
        <f t="shared" si="24"/>
        <v>6.3157894736842107E-2</v>
      </c>
      <c r="J70" s="62"/>
      <c r="K70" s="40">
        <f t="shared" si="25"/>
        <v>89</v>
      </c>
      <c r="L70" s="39">
        <f t="shared" si="26"/>
        <v>0.93684210526315792</v>
      </c>
    </row>
    <row r="71" spans="1:12" x14ac:dyDescent="0.2">
      <c r="A71" s="71" t="s">
        <v>199</v>
      </c>
      <c r="B71" s="71" t="s">
        <v>254</v>
      </c>
      <c r="C71" s="71" t="s">
        <v>255</v>
      </c>
      <c r="D71" s="157">
        <v>1</v>
      </c>
      <c r="E71" s="71">
        <v>95</v>
      </c>
      <c r="F71" s="5"/>
      <c r="G71" s="149"/>
      <c r="H71" s="149"/>
      <c r="I71" s="39">
        <f t="shared" si="24"/>
        <v>0</v>
      </c>
      <c r="J71" s="62"/>
      <c r="K71" s="40">
        <f t="shared" si="25"/>
        <v>95</v>
      </c>
      <c r="L71" s="39">
        <f t="shared" si="26"/>
        <v>1</v>
      </c>
    </row>
    <row r="72" spans="1:12" x14ac:dyDescent="0.2">
      <c r="A72" s="71" t="s">
        <v>199</v>
      </c>
      <c r="B72" s="71" t="s">
        <v>256</v>
      </c>
      <c r="C72" s="71" t="s">
        <v>257</v>
      </c>
      <c r="D72" s="157">
        <v>1</v>
      </c>
      <c r="E72" s="71">
        <v>95</v>
      </c>
      <c r="F72" s="5"/>
      <c r="G72" s="166" t="s">
        <v>29</v>
      </c>
      <c r="H72" s="149">
        <v>4</v>
      </c>
      <c r="I72" s="39">
        <f t="shared" si="24"/>
        <v>4.2105263157894736E-2</v>
      </c>
      <c r="J72" s="62"/>
      <c r="K72" s="40">
        <f t="shared" si="25"/>
        <v>91</v>
      </c>
      <c r="L72" s="39">
        <f t="shared" si="26"/>
        <v>0.95789473684210524</v>
      </c>
    </row>
    <row r="73" spans="1:12" x14ac:dyDescent="0.2">
      <c r="A73" s="71" t="s">
        <v>199</v>
      </c>
      <c r="B73" s="71" t="s">
        <v>258</v>
      </c>
      <c r="C73" s="71" t="s">
        <v>259</v>
      </c>
      <c r="D73" s="157">
        <v>1</v>
      </c>
      <c r="E73" s="71">
        <v>95</v>
      </c>
      <c r="F73" s="5"/>
      <c r="G73" s="36"/>
      <c r="H73" s="36"/>
      <c r="I73" s="39">
        <f t="shared" si="24"/>
        <v>0</v>
      </c>
      <c r="J73" s="62"/>
      <c r="K73" s="40">
        <f t="shared" si="25"/>
        <v>95</v>
      </c>
      <c r="L73" s="39">
        <f t="shared" si="26"/>
        <v>1</v>
      </c>
    </row>
    <row r="74" spans="1:12" x14ac:dyDescent="0.2">
      <c r="A74" s="71" t="s">
        <v>199</v>
      </c>
      <c r="B74" s="71" t="s">
        <v>260</v>
      </c>
      <c r="C74" s="71" t="s">
        <v>261</v>
      </c>
      <c r="D74" s="157">
        <v>1</v>
      </c>
      <c r="E74" s="71">
        <v>95</v>
      </c>
      <c r="F74" s="5"/>
      <c r="G74" s="36"/>
      <c r="H74" s="36"/>
      <c r="I74" s="39">
        <f t="shared" si="24"/>
        <v>0</v>
      </c>
      <c r="J74" s="62"/>
      <c r="K74" s="40">
        <f t="shared" si="25"/>
        <v>95</v>
      </c>
      <c r="L74" s="39">
        <f t="shared" si="26"/>
        <v>1</v>
      </c>
    </row>
    <row r="75" spans="1:12" x14ac:dyDescent="0.2">
      <c r="A75" s="72" t="s">
        <v>199</v>
      </c>
      <c r="B75" s="72" t="s">
        <v>262</v>
      </c>
      <c r="C75" s="72" t="s">
        <v>263</v>
      </c>
      <c r="D75" s="159">
        <v>1</v>
      </c>
      <c r="E75" s="72">
        <v>95</v>
      </c>
      <c r="F75" s="63"/>
      <c r="G75" s="66"/>
      <c r="H75" s="66"/>
      <c r="I75" s="41">
        <f t="shared" si="21"/>
        <v>0</v>
      </c>
      <c r="J75" s="64"/>
      <c r="K75" s="42">
        <f t="shared" si="22"/>
        <v>95</v>
      </c>
      <c r="L75" s="41">
        <f t="shared" si="23"/>
        <v>1</v>
      </c>
    </row>
    <row r="76" spans="1:12" x14ac:dyDescent="0.2">
      <c r="A76" s="33"/>
      <c r="B76" s="34">
        <f>COUNTA(B39:B75)</f>
        <v>37</v>
      </c>
      <c r="C76" s="33"/>
      <c r="E76" s="37">
        <f>SUM(E39:E75)</f>
        <v>3515</v>
      </c>
      <c r="F76" s="43"/>
      <c r="G76" s="34">
        <f>COUNTA(G39:G75)</f>
        <v>11</v>
      </c>
      <c r="H76" s="37">
        <f>SUM(H39:H75)</f>
        <v>55</v>
      </c>
      <c r="I76" s="44">
        <f>H76/E76</f>
        <v>1.5647226173541962E-2</v>
      </c>
      <c r="J76" s="131"/>
      <c r="K76" s="53">
        <f>E76-H76</f>
        <v>3460</v>
      </c>
      <c r="L76" s="44">
        <f>K76/E76</f>
        <v>0.98435277382645803</v>
      </c>
    </row>
    <row r="77" spans="1:12" ht="12" customHeight="1" x14ac:dyDescent="0.2">
      <c r="A77" s="33"/>
      <c r="B77" s="34"/>
      <c r="C77" s="33"/>
      <c r="E77" s="37"/>
      <c r="F77" s="43"/>
      <c r="G77" s="34"/>
      <c r="H77" s="37"/>
      <c r="I77" s="44"/>
      <c r="J77" s="131"/>
      <c r="K77" s="53"/>
      <c r="L77" s="44"/>
    </row>
    <row r="78" spans="1:12" x14ac:dyDescent="0.2">
      <c r="C78" s="120" t="s">
        <v>309</v>
      </c>
      <c r="D78" s="117"/>
      <c r="G78" s="38"/>
      <c r="H78" s="38"/>
    </row>
    <row r="79" spans="1:12" x14ac:dyDescent="0.2">
      <c r="B79" s="101"/>
      <c r="C79" s="119" t="s">
        <v>100</v>
      </c>
      <c r="D79" s="100">
        <f>SUM(B11+B18+B23+B26+B34+B37+B76)</f>
        <v>61</v>
      </c>
      <c r="E79" s="6"/>
      <c r="G79" s="38"/>
      <c r="H79" s="38"/>
    </row>
    <row r="80" spans="1:12" x14ac:dyDescent="0.2">
      <c r="B80" s="101"/>
      <c r="C80" s="119" t="s">
        <v>136</v>
      </c>
      <c r="D80" s="99">
        <f>SUM(E11+E18+E23+E26+E34+E37+E76)</f>
        <v>5795</v>
      </c>
      <c r="E80" s="6"/>
      <c r="G80" s="38"/>
      <c r="H80" s="38"/>
    </row>
    <row r="81" spans="2:8" x14ac:dyDescent="0.2">
      <c r="B81" s="118"/>
      <c r="C81" s="119" t="s">
        <v>127</v>
      </c>
      <c r="D81" s="100">
        <f>SUM(G11+G18+G23+G26+G34+G37+G76)</f>
        <v>18</v>
      </c>
      <c r="E81" s="6"/>
      <c r="G81" s="38"/>
      <c r="H81" s="38"/>
    </row>
    <row r="82" spans="2:8" x14ac:dyDescent="0.2">
      <c r="B82" s="118"/>
      <c r="C82" s="119" t="s">
        <v>137</v>
      </c>
      <c r="D82" s="99">
        <f>SUM(H11+H18+H23+H26+H34+H37+H76)</f>
        <v>112</v>
      </c>
      <c r="E82" s="6"/>
      <c r="G82" s="38"/>
      <c r="H82" s="38"/>
    </row>
    <row r="83" spans="2:8" x14ac:dyDescent="0.2">
      <c r="B83" s="118"/>
      <c r="C83" s="119" t="s">
        <v>138</v>
      </c>
      <c r="D83" s="126">
        <f>D82/D80</f>
        <v>1.9327006039689388E-2</v>
      </c>
      <c r="E83" s="6"/>
      <c r="G83" s="38"/>
      <c r="H83" s="38"/>
    </row>
    <row r="84" spans="2:8" x14ac:dyDescent="0.2">
      <c r="C84" s="119" t="s">
        <v>139</v>
      </c>
      <c r="D84" s="99">
        <f>SUM(K11+K18+K23+K26+K34+K37+K76)</f>
        <v>5683</v>
      </c>
      <c r="E84" s="6"/>
      <c r="G84" s="38"/>
      <c r="H84" s="38"/>
    </row>
    <row r="85" spans="2:8" x14ac:dyDescent="0.2">
      <c r="C85" s="119" t="s">
        <v>140</v>
      </c>
      <c r="D85" s="126">
        <f>D84/D80</f>
        <v>0.9806729939603106</v>
      </c>
      <c r="E85" s="6"/>
      <c r="G85" s="38"/>
      <c r="H85" s="38"/>
    </row>
    <row r="86" spans="2:8" x14ac:dyDescent="0.2">
      <c r="G86" s="38"/>
      <c r="H86" s="38"/>
    </row>
    <row r="87" spans="2:8" x14ac:dyDescent="0.2">
      <c r="G87" s="38"/>
      <c r="H87" s="38"/>
    </row>
    <row r="88" spans="2:8" x14ac:dyDescent="0.2">
      <c r="G88" s="38"/>
      <c r="H88" s="38"/>
    </row>
    <row r="89" spans="2:8" x14ac:dyDescent="0.2">
      <c r="G89" s="38"/>
      <c r="H89" s="38"/>
    </row>
    <row r="90" spans="2:8" x14ac:dyDescent="0.2">
      <c r="G90" s="38"/>
      <c r="H90" s="38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Maine Beach Days at Monitored Beaches</oddHeader>
    <oddFooter>&amp;R&amp;P of &amp;N</oddFooter>
  </headerFooter>
  <rowBreaks count="1" manualBreakCount="1">
    <brk id="7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Summary</vt:lpstr>
      <vt:lpstr>Attributes</vt:lpstr>
      <vt:lpstr>Monitoring</vt:lpstr>
      <vt:lpstr>Pollution Sources</vt:lpstr>
      <vt:lpstr>2011 Actions</vt:lpstr>
      <vt:lpstr>Action Durations</vt:lpstr>
      <vt:lpstr>Beach Days</vt:lpstr>
      <vt:lpstr>'2011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'2011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</vt:vector>
  </TitlesOfParts>
  <Company>Tetra Tech,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Jonathan.Simpson</cp:lastModifiedBy>
  <cp:lastPrinted>2012-06-11T18:11:07Z</cp:lastPrinted>
  <dcterms:created xsi:type="dcterms:W3CDTF">2006-12-12T20:37:17Z</dcterms:created>
  <dcterms:modified xsi:type="dcterms:W3CDTF">2012-06-11T18:11:16Z</dcterms:modified>
</cp:coreProperties>
</file>