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5" yWindow="6060" windowWidth="18165" windowHeight="409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Actions'!$A$1:$K$23</definedName>
    <definedName name="_xlnm.Print_Area" localSheetId="5">'Action Durations'!$A$1:$L$20</definedName>
    <definedName name="_xlnm.Print_Area" localSheetId="1">Attributes!$A$1:$J$27</definedName>
    <definedName name="_xlnm.Print_Area" localSheetId="6">'Beach Days'!$A$1:$L$33</definedName>
    <definedName name="_xlnm.Print_Area" localSheetId="2">Monitoring!$A$1:$H$29</definedName>
    <definedName name="_xlnm.Print_Area" localSheetId="3">'Pollution Sources'!$A$1:$S$45</definedName>
    <definedName name="_xlnm.Print_Area" localSheetId="0">Summary!$A$1:$U$18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D27" i="2" l="1"/>
  <c r="I22" i="10" l="1"/>
  <c r="E29" i="10" s="1"/>
  <c r="F3" i="8" s="1"/>
  <c r="F4" i="8" s="1"/>
  <c r="E22" i="10"/>
  <c r="E27" i="10" s="1"/>
  <c r="D3" i="8" s="1"/>
  <c r="F22" i="2" l="1"/>
  <c r="E42" i="10" l="1"/>
  <c r="E41" i="10"/>
  <c r="E40" i="10"/>
  <c r="E39" i="10"/>
  <c r="E38" i="10"/>
  <c r="E37" i="10"/>
  <c r="E36" i="10"/>
  <c r="E35" i="10"/>
  <c r="E34" i="10"/>
  <c r="E33" i="10"/>
  <c r="E32" i="10"/>
  <c r="E22" i="4" l="1"/>
  <c r="K7" i="7" l="1"/>
  <c r="L7" i="7" s="1"/>
  <c r="I7" i="7"/>
  <c r="K6" i="7"/>
  <c r="L6" i="7" s="1"/>
  <c r="I6" i="7"/>
  <c r="K5" i="7"/>
  <c r="L5" i="7" s="1"/>
  <c r="I5" i="7"/>
  <c r="K4" i="7"/>
  <c r="L4" i="7" s="1"/>
  <c r="I4" i="7"/>
  <c r="H23" i="7" l="1"/>
  <c r="E30" i="7" s="1"/>
  <c r="G23" i="7"/>
  <c r="E29" i="7" s="1"/>
  <c r="E23" i="7"/>
  <c r="E28" i="7" s="1"/>
  <c r="B23" i="7"/>
  <c r="K22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L14" i="7" s="1"/>
  <c r="I14" i="7"/>
  <c r="K13" i="7"/>
  <c r="I13" i="7"/>
  <c r="K12" i="7"/>
  <c r="I12" i="7"/>
  <c r="K11" i="7"/>
  <c r="I11" i="7"/>
  <c r="K10" i="7"/>
  <c r="I10" i="7"/>
  <c r="K9" i="7"/>
  <c r="I9" i="7"/>
  <c r="K8" i="7"/>
  <c r="I8" i="7"/>
  <c r="K3" i="7"/>
  <c r="I3" i="7"/>
  <c r="L6" i="9"/>
  <c r="H19" i="9" s="1"/>
  <c r="K6" i="9"/>
  <c r="H18" i="9" s="1"/>
  <c r="J6" i="9"/>
  <c r="H17" i="9" s="1"/>
  <c r="I6" i="9"/>
  <c r="H16" i="9" s="1"/>
  <c r="H6" i="9"/>
  <c r="H15" i="9" s="1"/>
  <c r="F6" i="9"/>
  <c r="E12" i="9" s="1"/>
  <c r="E6" i="9"/>
  <c r="E11" i="9" s="1"/>
  <c r="B6" i="9"/>
  <c r="E10" i="9" s="1"/>
  <c r="K23" i="7" l="1"/>
  <c r="L23" i="7" s="1"/>
  <c r="L20" i="7"/>
  <c r="L21" i="7"/>
  <c r="L15" i="7"/>
  <c r="L16" i="7"/>
  <c r="L17" i="7"/>
  <c r="L18" i="7"/>
  <c r="L22" i="7"/>
  <c r="L19" i="7"/>
  <c r="I23" i="7"/>
  <c r="L3" i="7"/>
  <c r="L8" i="7"/>
  <c r="L9" i="7"/>
  <c r="L10" i="7"/>
  <c r="L11" i="7"/>
  <c r="L12" i="7"/>
  <c r="L13" i="7"/>
  <c r="E31" i="7"/>
  <c r="E27" i="7"/>
  <c r="H20" i="9"/>
  <c r="I19" i="9" s="1"/>
  <c r="E23" i="4"/>
  <c r="F22" i="4" s="1"/>
  <c r="E19" i="4"/>
  <c r="E20" i="4" s="1"/>
  <c r="E16" i="4"/>
  <c r="H5" i="4"/>
  <c r="E11" i="4" s="1"/>
  <c r="E5" i="4"/>
  <c r="E10" i="4" s="1"/>
  <c r="B5" i="4"/>
  <c r="E32" i="7" l="1"/>
  <c r="I15" i="9"/>
  <c r="I16" i="9"/>
  <c r="I18" i="9"/>
  <c r="I17" i="9"/>
  <c r="E17" i="4"/>
  <c r="F19" i="4"/>
  <c r="F20" i="4" s="1"/>
  <c r="F23" i="4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B23" i="11"/>
  <c r="B22" i="10"/>
  <c r="C3" i="8" s="1"/>
  <c r="B22" i="2"/>
  <c r="E33" i="7" l="1"/>
  <c r="H29" i="11"/>
  <c r="H28" i="11"/>
  <c r="D26" i="2"/>
  <c r="I20" i="9"/>
  <c r="F16" i="4"/>
  <c r="F17" i="4" s="1"/>
  <c r="T3" i="8"/>
  <c r="S3" i="8"/>
  <c r="S4" i="8" s="1"/>
  <c r="L3" i="8"/>
  <c r="L4" i="8" s="1"/>
  <c r="H27" i="11" l="1"/>
  <c r="Q4" i="8"/>
  <c r="U3" i="8"/>
  <c r="P4" i="8"/>
  <c r="O4" i="8" s="1"/>
  <c r="N4" i="8" s="1"/>
  <c r="M4" i="8" s="1"/>
  <c r="H4" i="8"/>
  <c r="D4" i="8"/>
  <c r="C4" i="8"/>
  <c r="E4" i="8" l="1"/>
  <c r="I3" i="8"/>
  <c r="J3" i="8"/>
  <c r="E3" i="8"/>
  <c r="I4" i="8"/>
  <c r="J4" i="8"/>
  <c r="T4" i="8"/>
  <c r="U4" i="8" s="1"/>
  <c r="E26" i="10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E28" i="10" l="1"/>
  <c r="F41" i="10"/>
  <c r="F39" i="10"/>
  <c r="F38" i="10"/>
  <c r="F32" i="10"/>
  <c r="F42" i="10"/>
  <c r="F33" i="10"/>
  <c r="F34" i="10"/>
  <c r="F35" i="10"/>
  <c r="F37" i="10"/>
  <c r="F36" i="10"/>
  <c r="F40" i="10"/>
  <c r="H45" i="11"/>
  <c r="I34" i="11" s="1"/>
  <c r="I40" i="11" l="1"/>
  <c r="I41" i="11"/>
  <c r="I43" i="11"/>
  <c r="I35" i="11"/>
  <c r="I36" i="11"/>
  <c r="I42" i="11"/>
  <c r="I38" i="11"/>
  <c r="I32" i="11"/>
  <c r="I45" i="11" s="1"/>
  <c r="I39" i="11"/>
  <c r="I33" i="11"/>
  <c r="I44" i="11"/>
  <c r="I37" i="11"/>
</calcChain>
</file>

<file path=xl/sharedStrings.xml><?xml version="1.0" encoding="utf-8"?>
<sst xmlns="http://schemas.openxmlformats.org/spreadsheetml/2006/main" count="519" uniqueCount="203">
  <si>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</si>
  <si>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</si>
  <si>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</si>
  <si>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</si>
  <si>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</si>
  <si>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</si>
  <si>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</si>
  <si>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</si>
  <si>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</si>
  <si>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</si>
  <si>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</si>
  <si>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</si>
  <si>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</si>
  <si>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</si>
  <si>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</si>
  <si>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</si>
  <si>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</si>
  <si>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</si>
  <si>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</si>
  <si>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</si>
  <si>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</si>
  <si>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</si>
  <si>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</si>
  <si>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</si>
  <si>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</si>
  <si>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</si>
  <si>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</si>
  <si>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</si>
  <si>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</si>
  <si>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</si>
  <si>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</si>
  <si>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</si>
  <si>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</si>
  <si>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</si>
  <si>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</si>
  <si>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</si>
  <si>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</si>
  <si>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</si>
  <si>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</si>
  <si>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</si>
  <si>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</si>
  <si>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</si>
  <si>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</si>
  <si>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</si>
  <si>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</si>
  <si>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</si>
  <si>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</si>
  <si>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</si>
  <si>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</si>
  <si>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</si>
  <si>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</si>
  <si>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</si>
  <si>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</si>
  <si>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</si>
  <si>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</si>
  <si>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</si>
  <si>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</si>
  <si>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</si>
  <si>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</si>
  <si>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</si>
  <si>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</si>
  <si>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</si>
  <si>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</si>
  <si>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</si>
  <si>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</si>
  <si>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</si>
  <si>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</si>
  <si>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</si>
  <si>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</si>
  <si>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</si>
  <si>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</si>
  <si>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</si>
  <si>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</si>
  <si>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</si>
  <si>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</si>
  <si>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</si>
  <si>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</si>
  <si>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</si>
  <si>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</si>
  <si>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</si>
  <si>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</si>
  <si>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</si>
  <si>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</si>
  <si>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</si>
  <si>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</si>
  <si>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</si>
  <si>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</si>
  <si>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</si>
  <si>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</si>
  <si>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</si>
  <si>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</si>
  <si>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</si>
  <si>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</si>
  <si>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</si>
  <si>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</si>
  <si>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</si>
  <si>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</si>
  <si>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</si>
  <si>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</si>
  <si>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</si>
  <si>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</si>
  <si>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</si>
  <si>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</si>
  <si>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</si>
  <si>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</si>
  <si>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</si>
  <si>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</si>
  <si>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</si>
  <si>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</si>
  <si>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</si>
  <si>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</si>
  <si>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</si>
  <si>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</si>
  <si>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</si>
  <si>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</si>
  <si>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</si>
  <si>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</si>
  <si>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</si>
  <si>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</si>
  <si>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</si>
  <si>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</si>
  <si>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</si>
  <si>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</si>
  <si>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</si>
  <si>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</si>
  <si>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</si>
  <si>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</si>
  <si>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</si>
  <si>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</si>
  <si>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</si>
  <si>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</si>
  <si>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</si>
  <si>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</si>
  <si>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</si>
  <si>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</si>
  <si>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SUSSEX</t>
  </si>
  <si>
    <t>DE096533</t>
  </si>
  <si>
    <t>Atlantic Beach Near Gordons Pond</t>
  </si>
  <si>
    <t>DE237526</t>
  </si>
  <si>
    <t>Bethany Beach</t>
  </si>
  <si>
    <t>DE578127</t>
  </si>
  <si>
    <t>Cape Henlopen Beach</t>
  </si>
  <si>
    <t>DE842777</t>
  </si>
  <si>
    <t>Delaware/Maryland Line Beach</t>
  </si>
  <si>
    <t>Dewey Beach-Dagsworthy Street</t>
  </si>
  <si>
    <t>Dewey Beach-Swedes Street</t>
  </si>
  <si>
    <t>DE481609</t>
  </si>
  <si>
    <t>Fenwick Island State Park Beach</t>
  </si>
  <si>
    <t>DE772723</t>
  </si>
  <si>
    <t>Lewes Beach North</t>
  </si>
  <si>
    <t>DE772724</t>
  </si>
  <si>
    <t>Lewes Beach South</t>
  </si>
  <si>
    <t>DE486372</t>
  </si>
  <si>
    <t>North Indian River Inlet Beach</t>
  </si>
  <si>
    <t>DE133780</t>
  </si>
  <si>
    <t>Rehoboth-Queen St Beach</t>
  </si>
  <si>
    <t>DE133781</t>
  </si>
  <si>
    <t>Rehoboth-Rehoboth Ave Beach</t>
  </si>
  <si>
    <t>DE133779</t>
  </si>
  <si>
    <t>Rehoboth-Virginia Ave Beach</t>
  </si>
  <si>
    <t>DE177694</t>
  </si>
  <si>
    <t>South Bethany Beach</t>
  </si>
  <si>
    <t>DE002369</t>
  </si>
  <si>
    <t>South Indian River Inlet Beach</t>
  </si>
  <si>
    <t>DE874305</t>
  </si>
  <si>
    <t>Tower Road-Ocean Beach</t>
  </si>
  <si>
    <t>---</t>
  </si>
  <si>
    <t>No</t>
  </si>
  <si>
    <t>Beach length (MI)</t>
  </si>
  <si>
    <t>UNKNOWN:</t>
  </si>
  <si>
    <t>2011 ACTIONS SUMMARY</t>
  </si>
  <si>
    <t>2011 ACTIONS DURATION SUMMARY</t>
  </si>
  <si>
    <t>Beach action in 2011?</t>
  </si>
  <si>
    <t>2011 BEACH DAYS SUMMARY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</si>
  <si>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</si>
  <si>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</si>
  <si>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</si>
  <si>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</si>
  <si>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</si>
  <si>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</si>
  <si>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</si>
  <si>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</si>
  <si>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</si>
  <si>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</si>
  <si>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</si>
  <si>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</si>
  <si>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</si>
  <si>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</si>
  <si>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</si>
  <si>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</si>
  <si>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</si>
  <si>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DE156816</t>
  </si>
  <si>
    <t>DE770315</t>
  </si>
  <si>
    <t>DE235714</t>
  </si>
  <si>
    <t>3 R's Road Beach</t>
  </si>
  <si>
    <t>DE570520</t>
  </si>
  <si>
    <t>Conquest Road Beach</t>
  </si>
  <si>
    <t>DE371303</t>
  </si>
  <si>
    <t>Key Box Road Beach</t>
  </si>
  <si>
    <t>DE734395</t>
  </si>
  <si>
    <t>Deauville Beach</t>
  </si>
  <si>
    <t>NO BEACH ACTIONS</t>
  </si>
  <si>
    <t>Total length of BEACH Act beaches (miles):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</si>
</sst>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0.000000"/>
  </numFmts>
  <fonts count="2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166" fontId="2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4" fontId="4" fillId="0" borderId="0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1" fontId="5" fillId="0" borderId="4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2" fontId="1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5" t="s">
        <v>31</v>
      </c>
      <c r="D1" s="167"/>
      <c r="E1" s="167"/>
      <c r="F1" s="166"/>
      <c r="G1" s="68"/>
      <c r="H1" s="165" t="s">
        <v>33</v>
      </c>
      <c r="I1" s="165"/>
      <c r="J1" s="165"/>
      <c r="K1" s="54"/>
      <c r="L1" s="165" t="s">
        <v>36</v>
      </c>
      <c r="M1" s="166"/>
      <c r="N1" s="166"/>
      <c r="O1" s="166"/>
      <c r="P1" s="166"/>
      <c r="Q1" s="166"/>
      <c r="R1" s="54"/>
      <c r="S1" s="165" t="s">
        <v>35</v>
      </c>
      <c r="T1" s="166"/>
      <c r="U1" s="166"/>
    </row>
    <row r="2" spans="1:21" ht="88.5" customHeight="1" x14ac:dyDescent="0.2">
      <c r="A2" s="4" t="s">
        <v>12</v>
      </c>
      <c r="B2" s="4"/>
      <c r="C2" s="3" t="s">
        <v>34</v>
      </c>
      <c r="D2" s="3" t="s">
        <v>39</v>
      </c>
      <c r="E2" s="3" t="s">
        <v>40</v>
      </c>
      <c r="F2" s="3" t="s">
        <v>38</v>
      </c>
      <c r="G2" s="3"/>
      <c r="H2" s="3" t="s">
        <v>0</v>
      </c>
      <c r="I2" s="3" t="s">
        <v>1</v>
      </c>
      <c r="J2" s="3" t="s">
        <v>2</v>
      </c>
      <c r="K2" s="3"/>
      <c r="L2" s="14" t="s">
        <v>37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121" t="s">
        <v>135</v>
      </c>
      <c r="B3" s="16"/>
      <c r="C3" s="127">
        <f>Monitoring!$B$22</f>
        <v>20</v>
      </c>
      <c r="D3" s="161">
        <f>Monitoring!E27</f>
        <v>20</v>
      </c>
      <c r="E3" s="128">
        <f>D3/C3</f>
        <v>1</v>
      </c>
      <c r="F3" s="162">
        <f>Monitoring!E29</f>
        <v>18.129999999999995</v>
      </c>
      <c r="G3" s="129"/>
      <c r="H3" s="130">
        <v>0</v>
      </c>
      <c r="I3" s="130">
        <f>D3-H3</f>
        <v>20</v>
      </c>
      <c r="J3" s="128">
        <f>H3/D3</f>
        <v>0</v>
      </c>
      <c r="K3" s="129"/>
      <c r="L3" s="131">
        <f>'Action Durations'!E6</f>
        <v>0</v>
      </c>
      <c r="M3" s="164" t="s">
        <v>166</v>
      </c>
      <c r="N3" s="164" t="s">
        <v>166</v>
      </c>
      <c r="O3" s="164" t="s">
        <v>166</v>
      </c>
      <c r="P3" s="164" t="s">
        <v>166</v>
      </c>
      <c r="Q3" s="164" t="s">
        <v>166</v>
      </c>
      <c r="R3" s="129"/>
      <c r="S3" s="132">
        <f>'Beach Days'!E23</f>
        <v>2520</v>
      </c>
      <c r="T3" s="132">
        <f>'Beach Days'!H23</f>
        <v>0</v>
      </c>
      <c r="U3" s="128">
        <f>T3/S3</f>
        <v>0</v>
      </c>
    </row>
    <row r="4" spans="1:21" x14ac:dyDescent="0.2">
      <c r="C4" s="12">
        <f>SUM(C3:C3)</f>
        <v>20</v>
      </c>
      <c r="D4" s="12">
        <f>SUM(D3:D3)</f>
        <v>20</v>
      </c>
      <c r="E4" s="18">
        <f>D4/C4</f>
        <v>1</v>
      </c>
      <c r="F4" s="12">
        <f>SUM(F3:F3)</f>
        <v>18.129999999999995</v>
      </c>
      <c r="G4" s="12"/>
      <c r="H4" s="12">
        <f>SUM(H3:H3)</f>
        <v>0</v>
      </c>
      <c r="I4" s="17">
        <f>D4-H4</f>
        <v>20</v>
      </c>
      <c r="J4" s="18">
        <f>H4/D4</f>
        <v>0</v>
      </c>
      <c r="K4" s="12"/>
      <c r="L4" s="12">
        <f t="shared" ref="L4:Q4" si="0">SUM(L3:L3)</f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/>
      <c r="S4" s="10">
        <f>SUM(S3:S3)</f>
        <v>2520</v>
      </c>
      <c r="T4" s="10">
        <f>SUM(T3:T3)</f>
        <v>0</v>
      </c>
      <c r="U4" s="48">
        <f>T4/S4</f>
        <v>0</v>
      </c>
    </row>
    <row r="5" spans="1:21" x14ac:dyDescent="0.2">
      <c r="C5" s="12"/>
      <c r="D5" s="12"/>
      <c r="E5" s="18"/>
      <c r="F5" s="10"/>
      <c r="G5" s="12"/>
      <c r="H5" s="12"/>
      <c r="I5" s="17"/>
      <c r="J5" s="18"/>
      <c r="K5" s="12"/>
      <c r="L5" s="12"/>
      <c r="M5" s="12"/>
      <c r="N5" s="12"/>
      <c r="O5" s="12"/>
      <c r="P5" s="12"/>
      <c r="Q5" s="12"/>
      <c r="R5" s="12"/>
      <c r="S5" s="10"/>
      <c r="T5" s="10"/>
      <c r="U5" s="48"/>
    </row>
    <row r="6" spans="1:21" x14ac:dyDescent="0.2">
      <c r="T6" s="19"/>
    </row>
    <row r="7" spans="1:21" x14ac:dyDescent="0.2">
      <c r="A7" s="74" t="s">
        <v>44</v>
      </c>
      <c r="T7" s="19"/>
    </row>
    <row r="8" spans="1:21" x14ac:dyDescent="0.2">
      <c r="C8" s="80" t="s">
        <v>41</v>
      </c>
      <c r="D8" s="73" t="s">
        <v>52</v>
      </c>
    </row>
    <row r="9" spans="1:21" x14ac:dyDescent="0.2">
      <c r="C9" s="80"/>
      <c r="D9" s="73" t="s">
        <v>53</v>
      </c>
    </row>
    <row r="10" spans="1:21" x14ac:dyDescent="0.2">
      <c r="C10" s="80" t="s">
        <v>45</v>
      </c>
      <c r="D10" s="72" t="s">
        <v>51</v>
      </c>
    </row>
    <row r="11" spans="1:21" x14ac:dyDescent="0.2">
      <c r="C11" s="80" t="s">
        <v>42</v>
      </c>
      <c r="D11" s="73" t="s">
        <v>54</v>
      </c>
    </row>
    <row r="12" spans="1:21" x14ac:dyDescent="0.2">
      <c r="C12" s="80"/>
      <c r="D12" s="73" t="s">
        <v>55</v>
      </c>
    </row>
    <row r="13" spans="1:21" x14ac:dyDescent="0.2">
      <c r="C13" s="80" t="s">
        <v>43</v>
      </c>
      <c r="D13" s="72" t="s">
        <v>56</v>
      </c>
    </row>
    <row r="14" spans="1:21" x14ac:dyDescent="0.2">
      <c r="C14" s="80"/>
      <c r="D14" s="72" t="s">
        <v>57</v>
      </c>
    </row>
    <row r="15" spans="1:21" x14ac:dyDescent="0.2">
      <c r="C15" s="80" t="s">
        <v>47</v>
      </c>
      <c r="D15" s="72" t="s">
        <v>58</v>
      </c>
    </row>
    <row r="16" spans="1:21" x14ac:dyDescent="0.2">
      <c r="C16" s="81"/>
      <c r="D16" s="72" t="s">
        <v>59</v>
      </c>
    </row>
    <row r="17" spans="3:4" x14ac:dyDescent="0.2">
      <c r="C17" s="80" t="s">
        <v>46</v>
      </c>
      <c r="D17" s="72" t="s">
        <v>49</v>
      </c>
    </row>
    <row r="18" spans="3:4" x14ac:dyDescent="0.2">
      <c r="C18" s="80" t="s">
        <v>48</v>
      </c>
      <c r="D18" s="72" t="s">
        <v>50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Delaware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zoomScaleNormal="100" workbookViewId="0">
      <selection activeCell="F36" sqref="F36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0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62</v>
      </c>
      <c r="D1" s="25" t="s">
        <v>63</v>
      </c>
      <c r="E1" s="3" t="s">
        <v>64</v>
      </c>
      <c r="F1" s="71" t="s">
        <v>168</v>
      </c>
      <c r="G1" s="25" t="s">
        <v>65</v>
      </c>
      <c r="H1" s="25" t="s">
        <v>66</v>
      </c>
      <c r="I1" s="25" t="s">
        <v>67</v>
      </c>
      <c r="J1" s="25" t="s">
        <v>68</v>
      </c>
    </row>
    <row r="2" spans="1:10" ht="12.75" customHeight="1" x14ac:dyDescent="0.2">
      <c r="A2" s="32" t="s">
        <v>135</v>
      </c>
      <c r="B2" s="32" t="s">
        <v>136</v>
      </c>
      <c r="C2" s="32" t="s">
        <v>137</v>
      </c>
      <c r="D2" s="138" t="s">
        <v>29</v>
      </c>
      <c r="E2" s="142">
        <v>1</v>
      </c>
      <c r="F2" s="152">
        <v>1.1299999999999999</v>
      </c>
      <c r="G2" s="153">
        <v>38.754458</v>
      </c>
      <c r="H2" s="153">
        <v>-75.081164000000001</v>
      </c>
      <c r="I2" s="153">
        <v>38.738191999999998</v>
      </c>
      <c r="J2" s="153">
        <v>-75.079228000000001</v>
      </c>
    </row>
    <row r="3" spans="1:10" ht="12.75" customHeight="1" x14ac:dyDescent="0.2">
      <c r="A3" s="32" t="s">
        <v>135</v>
      </c>
      <c r="B3" s="32" t="s">
        <v>138</v>
      </c>
      <c r="C3" s="32" t="s">
        <v>139</v>
      </c>
      <c r="D3" s="138" t="s">
        <v>29</v>
      </c>
      <c r="E3" s="142">
        <v>1</v>
      </c>
      <c r="F3" s="152">
        <v>0.98</v>
      </c>
      <c r="G3" s="153">
        <v>38.545960999999998</v>
      </c>
      <c r="H3" s="153">
        <v>-75.054675000000003</v>
      </c>
      <c r="I3" s="153">
        <v>38.531747000000003</v>
      </c>
      <c r="J3" s="153">
        <v>-75.053431000000003</v>
      </c>
    </row>
    <row r="4" spans="1:10" ht="12.75" customHeight="1" x14ac:dyDescent="0.2">
      <c r="A4" s="32" t="s">
        <v>135</v>
      </c>
      <c r="B4" s="32" t="s">
        <v>140</v>
      </c>
      <c r="C4" s="32" t="s">
        <v>141</v>
      </c>
      <c r="D4" s="138" t="s">
        <v>29</v>
      </c>
      <c r="E4" s="142">
        <v>1</v>
      </c>
      <c r="F4" s="152">
        <v>2.1</v>
      </c>
      <c r="G4" s="153">
        <v>38.796989000000004</v>
      </c>
      <c r="H4" s="153">
        <v>-75.089124999999996</v>
      </c>
      <c r="I4" s="153">
        <v>38.767361000000001</v>
      </c>
      <c r="J4" s="153">
        <v>-75.082192000000006</v>
      </c>
    </row>
    <row r="5" spans="1:10" ht="12.75" customHeight="1" x14ac:dyDescent="0.2">
      <c r="A5" s="32" t="s">
        <v>135</v>
      </c>
      <c r="B5" s="32" t="s">
        <v>142</v>
      </c>
      <c r="C5" s="32" t="s">
        <v>143</v>
      </c>
      <c r="D5" s="138" t="s">
        <v>29</v>
      </c>
      <c r="E5" s="142">
        <v>1</v>
      </c>
      <c r="F5" s="152">
        <v>1.1200000000000001</v>
      </c>
      <c r="G5" s="153">
        <v>38.467461</v>
      </c>
      <c r="H5" s="153">
        <v>-75.049093999999997</v>
      </c>
      <c r="I5" s="153">
        <v>38.451228</v>
      </c>
      <c r="J5" s="153">
        <v>-75.049235999999993</v>
      </c>
    </row>
    <row r="6" spans="1:10" ht="12.75" customHeight="1" x14ac:dyDescent="0.2">
      <c r="A6" s="32" t="s">
        <v>135</v>
      </c>
      <c r="B6" s="32" t="s">
        <v>191</v>
      </c>
      <c r="C6" s="32" t="s">
        <v>144</v>
      </c>
      <c r="D6" s="138" t="s">
        <v>29</v>
      </c>
      <c r="E6" s="142">
        <v>1</v>
      </c>
      <c r="F6" s="152">
        <v>0.46</v>
      </c>
      <c r="G6" s="153">
        <v>38.467461</v>
      </c>
      <c r="H6" s="153">
        <v>-75.049093999999997</v>
      </c>
      <c r="I6" s="153">
        <v>38.451228</v>
      </c>
      <c r="J6" s="153">
        <v>-75.049235999999993</v>
      </c>
    </row>
    <row r="7" spans="1:10" ht="12.75" customHeight="1" x14ac:dyDescent="0.2">
      <c r="A7" s="32" t="s">
        <v>135</v>
      </c>
      <c r="B7" s="32" t="s">
        <v>192</v>
      </c>
      <c r="C7" s="32" t="s">
        <v>145</v>
      </c>
      <c r="D7" s="138" t="s">
        <v>29</v>
      </c>
      <c r="E7" s="142">
        <v>1</v>
      </c>
      <c r="F7" s="152">
        <v>0.63</v>
      </c>
      <c r="G7" s="153">
        <v>38.703764</v>
      </c>
      <c r="H7" s="153">
        <v>-75.073410999999993</v>
      </c>
      <c r="I7" s="153">
        <v>38.694763999999999</v>
      </c>
      <c r="J7" s="153">
        <v>-75.071792000000002</v>
      </c>
    </row>
    <row r="8" spans="1:10" ht="12.75" customHeight="1" x14ac:dyDescent="0.2">
      <c r="A8" s="32" t="s">
        <v>135</v>
      </c>
      <c r="B8" s="32" t="s">
        <v>146</v>
      </c>
      <c r="C8" s="32" t="s">
        <v>147</v>
      </c>
      <c r="D8" s="138" t="s">
        <v>29</v>
      </c>
      <c r="E8" s="142">
        <v>1</v>
      </c>
      <c r="F8" s="152">
        <v>2.8</v>
      </c>
      <c r="G8" s="153">
        <v>38.508042000000003</v>
      </c>
      <c r="H8" s="153">
        <v>-75.051850000000002</v>
      </c>
      <c r="I8" s="153">
        <v>38.467461</v>
      </c>
      <c r="J8" s="153">
        <v>-75.049093999999997</v>
      </c>
    </row>
    <row r="9" spans="1:10" ht="12.75" customHeight="1" x14ac:dyDescent="0.2">
      <c r="A9" s="32" t="s">
        <v>135</v>
      </c>
      <c r="B9" s="32" t="s">
        <v>148</v>
      </c>
      <c r="C9" s="32" t="s">
        <v>149</v>
      </c>
      <c r="D9" s="138" t="s">
        <v>29</v>
      </c>
      <c r="E9" s="142">
        <v>2</v>
      </c>
      <c r="F9" s="152">
        <v>0.2</v>
      </c>
      <c r="G9" s="153">
        <v>38.782474999999998</v>
      </c>
      <c r="H9" s="153">
        <v>-75.132368999999997</v>
      </c>
      <c r="I9" s="153">
        <v>38.782328</v>
      </c>
      <c r="J9" s="153">
        <v>-75.128572000000005</v>
      </c>
    </row>
    <row r="10" spans="1:10" ht="12.75" customHeight="1" x14ac:dyDescent="0.2">
      <c r="A10" s="32" t="s">
        <v>135</v>
      </c>
      <c r="B10" s="32" t="s">
        <v>150</v>
      </c>
      <c r="C10" s="32" t="s">
        <v>151</v>
      </c>
      <c r="D10" s="138" t="s">
        <v>29</v>
      </c>
      <c r="E10" s="142">
        <v>2</v>
      </c>
      <c r="F10" s="152">
        <v>0.1</v>
      </c>
      <c r="G10" s="153">
        <v>38.782328</v>
      </c>
      <c r="H10" s="153">
        <v>-75.128572000000005</v>
      </c>
      <c r="I10" s="153">
        <v>38.782369000000003</v>
      </c>
      <c r="J10" s="153">
        <v>-75.126731000000007</v>
      </c>
    </row>
    <row r="11" spans="1:10" ht="12.75" customHeight="1" x14ac:dyDescent="0.2">
      <c r="A11" s="32" t="s">
        <v>135</v>
      </c>
      <c r="B11" s="32" t="s">
        <v>152</v>
      </c>
      <c r="C11" s="32" t="s">
        <v>153</v>
      </c>
      <c r="D11" s="138" t="s">
        <v>29</v>
      </c>
      <c r="E11" s="142">
        <v>1</v>
      </c>
      <c r="F11" s="152">
        <v>2.3199999999999998</v>
      </c>
      <c r="G11" s="153">
        <v>38.642446999999997</v>
      </c>
      <c r="H11" s="153">
        <v>-75.065128000000001</v>
      </c>
      <c r="I11" s="153">
        <v>38.608922</v>
      </c>
      <c r="J11" s="153">
        <v>-75.062172000000004</v>
      </c>
    </row>
    <row r="12" spans="1:10" ht="12.75" customHeight="1" x14ac:dyDescent="0.2">
      <c r="A12" s="51" t="s">
        <v>135</v>
      </c>
      <c r="B12" s="155" t="s">
        <v>193</v>
      </c>
      <c r="C12" s="155" t="s">
        <v>194</v>
      </c>
      <c r="D12" s="51" t="s">
        <v>29</v>
      </c>
      <c r="E12" s="51">
        <v>2</v>
      </c>
      <c r="F12" s="154">
        <v>1</v>
      </c>
      <c r="G12" s="156">
        <v>38.603532999999999</v>
      </c>
      <c r="H12" s="156">
        <v>-75.060299999999998</v>
      </c>
      <c r="I12" s="156">
        <v>38.588510999999997</v>
      </c>
      <c r="J12" s="156">
        <v>-75.058402999999998</v>
      </c>
    </row>
    <row r="13" spans="1:10" ht="12.75" customHeight="1" x14ac:dyDescent="0.2">
      <c r="A13" s="51" t="s">
        <v>135</v>
      </c>
      <c r="B13" s="155" t="s">
        <v>195</v>
      </c>
      <c r="C13" s="155" t="s">
        <v>196</v>
      </c>
      <c r="D13" s="51" t="s">
        <v>29</v>
      </c>
      <c r="E13" s="51">
        <v>2</v>
      </c>
      <c r="F13" s="154">
        <v>0.97</v>
      </c>
      <c r="G13" s="156">
        <v>38.656500000000001</v>
      </c>
      <c r="H13" s="156">
        <v>-75.065994000000003</v>
      </c>
      <c r="I13" s="156">
        <v>38.642446999999997</v>
      </c>
      <c r="J13" s="156">
        <v>-75.065128000000001</v>
      </c>
    </row>
    <row r="14" spans="1:10" ht="12.75" customHeight="1" x14ac:dyDescent="0.2">
      <c r="A14" s="51" t="s">
        <v>135</v>
      </c>
      <c r="B14" s="155" t="s">
        <v>197</v>
      </c>
      <c r="C14" s="155" t="s">
        <v>198</v>
      </c>
      <c r="D14" s="51" t="s">
        <v>29</v>
      </c>
      <c r="E14" s="51">
        <v>2</v>
      </c>
      <c r="F14" s="154">
        <v>1.18</v>
      </c>
      <c r="G14" s="156">
        <v>38.673481000000002</v>
      </c>
      <c r="H14" s="156">
        <v>-75.068228000000005</v>
      </c>
      <c r="I14" s="156">
        <v>38.656500000000001</v>
      </c>
      <c r="J14" s="156">
        <v>-75.065994000000003</v>
      </c>
    </row>
    <row r="15" spans="1:10" ht="12.75" customHeight="1" x14ac:dyDescent="0.2">
      <c r="A15" s="51" t="s">
        <v>135</v>
      </c>
      <c r="B15" s="155" t="s">
        <v>199</v>
      </c>
      <c r="C15" s="155" t="s">
        <v>200</v>
      </c>
      <c r="D15" s="51" t="s">
        <v>29</v>
      </c>
      <c r="E15" s="51">
        <v>1</v>
      </c>
      <c r="F15" s="154">
        <v>0.33</v>
      </c>
      <c r="G15" s="156">
        <v>38.728696999999997</v>
      </c>
      <c r="H15" s="156">
        <v>-75.077414000000005</v>
      </c>
      <c r="I15" s="156">
        <v>38.723880999999999</v>
      </c>
      <c r="J15" s="156">
        <v>-75.076588999999998</v>
      </c>
    </row>
    <row r="16" spans="1:10" ht="12.75" customHeight="1" x14ac:dyDescent="0.2">
      <c r="A16" s="32" t="s">
        <v>135</v>
      </c>
      <c r="B16" s="32" t="s">
        <v>154</v>
      </c>
      <c r="C16" s="32" t="s">
        <v>155</v>
      </c>
      <c r="D16" s="138" t="s">
        <v>29</v>
      </c>
      <c r="E16" s="142">
        <v>1</v>
      </c>
      <c r="F16" s="152">
        <v>0.26</v>
      </c>
      <c r="G16" s="153">
        <v>38.711193999999999</v>
      </c>
      <c r="H16" s="153">
        <v>-75.074405999999996</v>
      </c>
      <c r="I16" s="153">
        <v>38.707450000000001</v>
      </c>
      <c r="J16" s="153">
        <v>-75.073919000000004</v>
      </c>
    </row>
    <row r="17" spans="1:10" ht="12.75" customHeight="1" x14ac:dyDescent="0.2">
      <c r="A17" s="32" t="s">
        <v>135</v>
      </c>
      <c r="B17" s="32" t="s">
        <v>156</v>
      </c>
      <c r="C17" s="32" t="s">
        <v>157</v>
      </c>
      <c r="D17" s="138" t="s">
        <v>29</v>
      </c>
      <c r="E17" s="142">
        <v>1</v>
      </c>
      <c r="F17" s="152">
        <v>0.45</v>
      </c>
      <c r="G17" s="153">
        <v>38.717680999999999</v>
      </c>
      <c r="H17" s="153">
        <v>-75.075430999999995</v>
      </c>
      <c r="I17" s="153">
        <v>38.711193999999999</v>
      </c>
      <c r="J17" s="153">
        <v>-75.074405999999996</v>
      </c>
    </row>
    <row r="18" spans="1:10" ht="12.75" customHeight="1" x14ac:dyDescent="0.2">
      <c r="A18" s="32" t="s">
        <v>135</v>
      </c>
      <c r="B18" s="32" t="s">
        <v>158</v>
      </c>
      <c r="C18" s="32" t="s">
        <v>159</v>
      </c>
      <c r="D18" s="138" t="s">
        <v>29</v>
      </c>
      <c r="E18" s="142">
        <v>1</v>
      </c>
      <c r="F18" s="152">
        <v>0.43</v>
      </c>
      <c r="G18" s="153">
        <v>38.723880999999999</v>
      </c>
      <c r="H18" s="153">
        <v>-75.076588999999998</v>
      </c>
      <c r="I18" s="153">
        <v>38.717680999999999</v>
      </c>
      <c r="J18" s="153">
        <v>-75.075430999999995</v>
      </c>
    </row>
    <row r="19" spans="1:10" ht="12.75" customHeight="1" x14ac:dyDescent="0.2">
      <c r="A19" s="32" t="s">
        <v>135</v>
      </c>
      <c r="B19" s="32" t="s">
        <v>160</v>
      </c>
      <c r="C19" s="32" t="s">
        <v>161</v>
      </c>
      <c r="D19" s="138" t="s">
        <v>29</v>
      </c>
      <c r="E19" s="142">
        <v>1</v>
      </c>
      <c r="F19" s="152">
        <v>0.83</v>
      </c>
      <c r="G19" s="153">
        <v>38.520007999999997</v>
      </c>
      <c r="H19" s="153">
        <v>-75.052367000000004</v>
      </c>
      <c r="I19" s="153">
        <v>38.508042000000003</v>
      </c>
      <c r="J19" s="153">
        <v>-75.051850000000002</v>
      </c>
    </row>
    <row r="20" spans="1:10" ht="12.75" customHeight="1" x14ac:dyDescent="0.2">
      <c r="A20" s="32" t="s">
        <v>135</v>
      </c>
      <c r="B20" s="32" t="s">
        <v>162</v>
      </c>
      <c r="C20" s="32" t="s">
        <v>163</v>
      </c>
      <c r="D20" s="138" t="s">
        <v>29</v>
      </c>
      <c r="E20" s="142">
        <v>1</v>
      </c>
      <c r="F20" s="152">
        <v>0.28999999999999998</v>
      </c>
      <c r="G20" s="153">
        <v>38.607669000000001</v>
      </c>
      <c r="H20" s="153">
        <v>-75.059944000000002</v>
      </c>
      <c r="I20" s="153">
        <v>38.603532999999999</v>
      </c>
      <c r="J20" s="153">
        <v>-75.060299999999998</v>
      </c>
    </row>
    <row r="21" spans="1:10" ht="12.75" customHeight="1" x14ac:dyDescent="0.2">
      <c r="A21" s="125" t="s">
        <v>135</v>
      </c>
      <c r="B21" s="125" t="s">
        <v>164</v>
      </c>
      <c r="C21" s="125" t="s">
        <v>165</v>
      </c>
      <c r="D21" s="140" t="s">
        <v>29</v>
      </c>
      <c r="E21" s="143">
        <v>1</v>
      </c>
      <c r="F21" s="158">
        <v>0.55000000000000004</v>
      </c>
      <c r="G21" s="159">
        <v>38.681424999999997</v>
      </c>
      <c r="H21" s="159">
        <v>-75.069292000000004</v>
      </c>
      <c r="I21" s="159">
        <v>38.673481000000002</v>
      </c>
      <c r="J21" s="159">
        <v>-75.068228000000005</v>
      </c>
    </row>
    <row r="22" spans="1:10" ht="12.75" customHeight="1" x14ac:dyDescent="0.2">
      <c r="A22" s="32"/>
      <c r="B22" s="33">
        <f>COUNTA(B2:B21)</f>
        <v>20</v>
      </c>
      <c r="C22" s="32"/>
      <c r="D22" s="32"/>
      <c r="E22" s="70"/>
      <c r="F22" s="157">
        <f>SUM(F2:F21)</f>
        <v>18.129999999999995</v>
      </c>
      <c r="G22" s="32"/>
      <c r="H22" s="32"/>
      <c r="I22" s="32"/>
      <c r="J22" s="32"/>
    </row>
    <row r="23" spans="1:10" ht="12.75" customHeight="1" x14ac:dyDescent="0.2">
      <c r="A23" s="32"/>
      <c r="B23" s="33"/>
      <c r="C23" s="32"/>
      <c r="D23" s="32"/>
      <c r="E23" s="70"/>
      <c r="F23" s="120"/>
      <c r="G23" s="32"/>
      <c r="H23" s="32"/>
      <c r="I23" s="32"/>
      <c r="J23" s="32"/>
    </row>
    <row r="24" spans="1:10" ht="12.75" customHeight="1" x14ac:dyDescent="0.2">
      <c r="A24" s="32"/>
      <c r="B24" s="33"/>
      <c r="C24" s="32"/>
      <c r="D24" s="32"/>
      <c r="E24" s="70"/>
      <c r="F24" s="49"/>
      <c r="G24" s="32"/>
      <c r="H24" s="32"/>
      <c r="I24" s="32"/>
      <c r="J24" s="32"/>
    </row>
    <row r="25" spans="1:10" ht="12.75" customHeight="1" x14ac:dyDescent="0.2">
      <c r="A25" s="32"/>
      <c r="C25" s="95" t="s">
        <v>92</v>
      </c>
      <c r="D25" s="96"/>
      <c r="E25" s="97"/>
      <c r="G25" s="32"/>
      <c r="H25" s="32"/>
      <c r="I25" s="32"/>
      <c r="J25" s="32"/>
    </row>
    <row r="26" spans="1:10" s="2" customFormat="1" ht="12.75" customHeight="1" x14ac:dyDescent="0.15">
      <c r="C26" s="91" t="s">
        <v>91</v>
      </c>
      <c r="D26" s="92">
        <f>SUM(B22)</f>
        <v>20</v>
      </c>
      <c r="E26" s="97"/>
      <c r="G26" s="50"/>
      <c r="H26" s="50"/>
      <c r="I26" s="50"/>
      <c r="J26" s="50"/>
    </row>
    <row r="27" spans="1:10" ht="12.75" customHeight="1" x14ac:dyDescent="0.2">
      <c r="A27" s="46"/>
      <c r="B27" s="46"/>
      <c r="C27" s="103" t="s">
        <v>202</v>
      </c>
      <c r="D27" s="177">
        <f>SUM(F22)</f>
        <v>18.129999999999995</v>
      </c>
      <c r="E27" s="94"/>
      <c r="F27" s="82"/>
      <c r="G27" s="45"/>
      <c r="H27" s="45"/>
      <c r="I27" s="45"/>
      <c r="J27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Delaware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3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8554687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4" customHeight="1" x14ac:dyDescent="0.15">
      <c r="A1" s="25" t="s">
        <v>12</v>
      </c>
      <c r="B1" s="25" t="s">
        <v>13</v>
      </c>
      <c r="C1" s="25" t="s">
        <v>61</v>
      </c>
      <c r="D1" s="3" t="s">
        <v>64</v>
      </c>
      <c r="E1" s="3" t="s">
        <v>174</v>
      </c>
      <c r="F1" s="3" t="s">
        <v>175</v>
      </c>
      <c r="G1" s="3" t="s">
        <v>176</v>
      </c>
      <c r="H1" s="3" t="s">
        <v>177</v>
      </c>
      <c r="I1" s="71" t="s">
        <v>168</v>
      </c>
    </row>
    <row r="2" spans="1:9" ht="12.75" customHeight="1" x14ac:dyDescent="0.2">
      <c r="A2" s="32" t="s">
        <v>135</v>
      </c>
      <c r="B2" s="32" t="s">
        <v>136</v>
      </c>
      <c r="C2" s="32" t="s">
        <v>137</v>
      </c>
      <c r="D2" s="51">
        <v>1</v>
      </c>
      <c r="E2" s="138" t="s">
        <v>28</v>
      </c>
      <c r="F2" s="138">
        <v>126</v>
      </c>
      <c r="G2" s="51">
        <v>1</v>
      </c>
      <c r="H2" s="51">
        <v>0</v>
      </c>
      <c r="I2" s="152">
        <v>1.1299999999999999</v>
      </c>
    </row>
    <row r="3" spans="1:9" ht="12.75" customHeight="1" x14ac:dyDescent="0.2">
      <c r="A3" s="32" t="s">
        <v>135</v>
      </c>
      <c r="B3" s="32" t="s">
        <v>138</v>
      </c>
      <c r="C3" s="32" t="s">
        <v>139</v>
      </c>
      <c r="D3" s="51">
        <v>1</v>
      </c>
      <c r="E3" s="138" t="s">
        <v>28</v>
      </c>
      <c r="F3" s="138">
        <v>126</v>
      </c>
      <c r="G3" s="51">
        <v>2</v>
      </c>
      <c r="H3" s="51">
        <v>0</v>
      </c>
      <c r="I3" s="152">
        <v>0.98</v>
      </c>
    </row>
    <row r="4" spans="1:9" ht="12.75" customHeight="1" x14ac:dyDescent="0.2">
      <c r="A4" s="32" t="s">
        <v>135</v>
      </c>
      <c r="B4" s="32" t="s">
        <v>140</v>
      </c>
      <c r="C4" s="32" t="s">
        <v>141</v>
      </c>
      <c r="D4" s="51">
        <v>1</v>
      </c>
      <c r="E4" s="138" t="s">
        <v>28</v>
      </c>
      <c r="F4" s="138">
        <v>126</v>
      </c>
      <c r="G4" s="51">
        <v>2</v>
      </c>
      <c r="H4" s="51">
        <v>0</v>
      </c>
      <c r="I4" s="152">
        <v>2.1</v>
      </c>
    </row>
    <row r="5" spans="1:9" ht="12.75" customHeight="1" x14ac:dyDescent="0.2">
      <c r="A5" s="32" t="s">
        <v>135</v>
      </c>
      <c r="B5" s="32" t="s">
        <v>142</v>
      </c>
      <c r="C5" s="32" t="s">
        <v>143</v>
      </c>
      <c r="D5" s="51">
        <v>1</v>
      </c>
      <c r="E5" s="138" t="s">
        <v>28</v>
      </c>
      <c r="F5" s="138">
        <v>126</v>
      </c>
      <c r="G5" s="51">
        <v>2</v>
      </c>
      <c r="H5" s="51">
        <v>0</v>
      </c>
      <c r="I5" s="152">
        <v>1.1200000000000001</v>
      </c>
    </row>
    <row r="6" spans="1:9" ht="12.75" customHeight="1" x14ac:dyDescent="0.2">
      <c r="A6" s="32" t="s">
        <v>135</v>
      </c>
      <c r="B6" s="32" t="s">
        <v>191</v>
      </c>
      <c r="C6" s="32" t="s">
        <v>144</v>
      </c>
      <c r="D6" s="51">
        <v>1</v>
      </c>
      <c r="E6" s="138" t="s">
        <v>28</v>
      </c>
      <c r="F6" s="138">
        <v>126</v>
      </c>
      <c r="G6" s="51">
        <v>2</v>
      </c>
      <c r="H6" s="51">
        <v>0</v>
      </c>
      <c r="I6" s="152">
        <v>0.46</v>
      </c>
    </row>
    <row r="7" spans="1:9" ht="12.75" customHeight="1" x14ac:dyDescent="0.2">
      <c r="A7" s="32" t="s">
        <v>135</v>
      </c>
      <c r="B7" s="32" t="s">
        <v>192</v>
      </c>
      <c r="C7" s="32" t="s">
        <v>145</v>
      </c>
      <c r="D7" s="51">
        <v>1</v>
      </c>
      <c r="E7" s="138" t="s">
        <v>28</v>
      </c>
      <c r="F7" s="138">
        <v>126</v>
      </c>
      <c r="G7" s="51">
        <v>1</v>
      </c>
      <c r="H7" s="51">
        <v>0</v>
      </c>
      <c r="I7" s="152">
        <v>0.63</v>
      </c>
    </row>
    <row r="8" spans="1:9" ht="12.75" customHeight="1" x14ac:dyDescent="0.2">
      <c r="A8" s="32" t="s">
        <v>135</v>
      </c>
      <c r="B8" s="32" t="s">
        <v>146</v>
      </c>
      <c r="C8" s="32" t="s">
        <v>147</v>
      </c>
      <c r="D8" s="51">
        <v>1</v>
      </c>
      <c r="E8" s="138" t="s">
        <v>28</v>
      </c>
      <c r="F8" s="138">
        <v>126</v>
      </c>
      <c r="G8" s="51">
        <v>1</v>
      </c>
      <c r="H8" s="51">
        <v>0</v>
      </c>
      <c r="I8" s="152">
        <v>2.8</v>
      </c>
    </row>
    <row r="9" spans="1:9" ht="12.75" customHeight="1" x14ac:dyDescent="0.2">
      <c r="A9" s="32" t="s">
        <v>135</v>
      </c>
      <c r="B9" s="32" t="s">
        <v>148</v>
      </c>
      <c r="C9" s="32" t="s">
        <v>149</v>
      </c>
      <c r="D9" s="51">
        <v>2</v>
      </c>
      <c r="E9" s="138" t="s">
        <v>28</v>
      </c>
      <c r="F9" s="138">
        <v>126</v>
      </c>
      <c r="G9" s="51">
        <v>1</v>
      </c>
      <c r="H9" s="51">
        <v>0</v>
      </c>
      <c r="I9" s="152">
        <v>0.2</v>
      </c>
    </row>
    <row r="10" spans="1:9" ht="12.75" customHeight="1" x14ac:dyDescent="0.2">
      <c r="A10" s="32" t="s">
        <v>135</v>
      </c>
      <c r="B10" s="32" t="s">
        <v>150</v>
      </c>
      <c r="C10" s="32" t="s">
        <v>151</v>
      </c>
      <c r="D10" s="51">
        <v>2</v>
      </c>
      <c r="E10" s="138" t="s">
        <v>28</v>
      </c>
      <c r="F10" s="138">
        <v>126</v>
      </c>
      <c r="G10" s="51">
        <v>1</v>
      </c>
      <c r="H10" s="51">
        <v>0</v>
      </c>
      <c r="I10" s="152">
        <v>0.1</v>
      </c>
    </row>
    <row r="11" spans="1:9" ht="12.75" customHeight="1" x14ac:dyDescent="0.2">
      <c r="A11" s="32" t="s">
        <v>135</v>
      </c>
      <c r="B11" s="32" t="s">
        <v>152</v>
      </c>
      <c r="C11" s="32" t="s">
        <v>153</v>
      </c>
      <c r="D11" s="31">
        <v>2</v>
      </c>
      <c r="E11" s="31" t="s">
        <v>28</v>
      </c>
      <c r="F11" s="31">
        <v>126</v>
      </c>
      <c r="G11" s="31">
        <v>1</v>
      </c>
      <c r="H11" s="31">
        <v>0</v>
      </c>
      <c r="I11" s="152">
        <v>2.3199999999999998</v>
      </c>
    </row>
    <row r="12" spans="1:9" ht="12.75" customHeight="1" x14ac:dyDescent="0.2">
      <c r="A12" s="51" t="s">
        <v>135</v>
      </c>
      <c r="B12" s="155" t="s">
        <v>193</v>
      </c>
      <c r="C12" s="155" t="s">
        <v>194</v>
      </c>
      <c r="D12" s="31">
        <v>2</v>
      </c>
      <c r="E12" s="31" t="s">
        <v>28</v>
      </c>
      <c r="F12" s="31">
        <v>126</v>
      </c>
      <c r="G12" s="31">
        <v>1</v>
      </c>
      <c r="H12" s="31">
        <v>0</v>
      </c>
      <c r="I12" s="154">
        <v>1</v>
      </c>
    </row>
    <row r="13" spans="1:9" ht="12.75" customHeight="1" x14ac:dyDescent="0.2">
      <c r="A13" s="51" t="s">
        <v>135</v>
      </c>
      <c r="B13" s="155" t="s">
        <v>195</v>
      </c>
      <c r="C13" s="155" t="s">
        <v>196</v>
      </c>
      <c r="D13" s="31">
        <v>2</v>
      </c>
      <c r="E13" s="31" t="s">
        <v>28</v>
      </c>
      <c r="F13" s="31">
        <v>126</v>
      </c>
      <c r="G13" s="31">
        <v>1</v>
      </c>
      <c r="H13" s="31">
        <v>0</v>
      </c>
      <c r="I13" s="154">
        <v>0.97</v>
      </c>
    </row>
    <row r="14" spans="1:9" ht="12.75" customHeight="1" x14ac:dyDescent="0.2">
      <c r="A14" s="51" t="s">
        <v>135</v>
      </c>
      <c r="B14" s="155" t="s">
        <v>197</v>
      </c>
      <c r="C14" s="155" t="s">
        <v>198</v>
      </c>
      <c r="D14" s="31">
        <v>1</v>
      </c>
      <c r="E14" s="31" t="s">
        <v>28</v>
      </c>
      <c r="F14" s="31">
        <v>126</v>
      </c>
      <c r="G14" s="31">
        <v>1</v>
      </c>
      <c r="H14" s="31">
        <v>0</v>
      </c>
      <c r="I14" s="154">
        <v>1.18</v>
      </c>
    </row>
    <row r="15" spans="1:9" ht="12.75" customHeight="1" x14ac:dyDescent="0.2">
      <c r="A15" s="51" t="s">
        <v>135</v>
      </c>
      <c r="B15" s="155" t="s">
        <v>199</v>
      </c>
      <c r="C15" s="155" t="s">
        <v>200</v>
      </c>
      <c r="D15" s="51">
        <v>1</v>
      </c>
      <c r="E15" s="138" t="s">
        <v>28</v>
      </c>
      <c r="F15" s="138">
        <v>126</v>
      </c>
      <c r="G15" s="51">
        <v>1</v>
      </c>
      <c r="H15" s="51">
        <v>0</v>
      </c>
      <c r="I15" s="154">
        <v>0.33</v>
      </c>
    </row>
    <row r="16" spans="1:9" ht="12.75" customHeight="1" x14ac:dyDescent="0.2">
      <c r="A16" s="32" t="s">
        <v>135</v>
      </c>
      <c r="B16" s="32" t="s">
        <v>154</v>
      </c>
      <c r="C16" s="32" t="s">
        <v>155</v>
      </c>
      <c r="D16" s="51">
        <v>1</v>
      </c>
      <c r="E16" s="138" t="s">
        <v>28</v>
      </c>
      <c r="F16" s="138">
        <v>126</v>
      </c>
      <c r="G16" s="51">
        <v>1</v>
      </c>
      <c r="H16" s="51">
        <v>0</v>
      </c>
      <c r="I16" s="152">
        <v>0.26</v>
      </c>
    </row>
    <row r="17" spans="1:9" ht="12.75" customHeight="1" x14ac:dyDescent="0.2">
      <c r="A17" s="32" t="s">
        <v>135</v>
      </c>
      <c r="B17" s="32" t="s">
        <v>156</v>
      </c>
      <c r="C17" s="32" t="s">
        <v>157</v>
      </c>
      <c r="D17" s="51">
        <v>1</v>
      </c>
      <c r="E17" s="138" t="s">
        <v>28</v>
      </c>
      <c r="F17" s="138">
        <v>126</v>
      </c>
      <c r="G17" s="51">
        <v>2</v>
      </c>
      <c r="H17" s="51">
        <v>0</v>
      </c>
      <c r="I17" s="152">
        <v>0.45</v>
      </c>
    </row>
    <row r="18" spans="1:9" ht="12.75" customHeight="1" x14ac:dyDescent="0.2">
      <c r="A18" s="32" t="s">
        <v>135</v>
      </c>
      <c r="B18" s="32" t="s">
        <v>158</v>
      </c>
      <c r="C18" s="32" t="s">
        <v>159</v>
      </c>
      <c r="D18" s="51">
        <v>1</v>
      </c>
      <c r="E18" s="138" t="s">
        <v>28</v>
      </c>
      <c r="F18" s="138">
        <v>126</v>
      </c>
      <c r="G18" s="51">
        <v>1</v>
      </c>
      <c r="H18" s="51">
        <v>0</v>
      </c>
      <c r="I18" s="152">
        <v>0.43</v>
      </c>
    </row>
    <row r="19" spans="1:9" ht="12.75" customHeight="1" x14ac:dyDescent="0.2">
      <c r="A19" s="32" t="s">
        <v>135</v>
      </c>
      <c r="B19" s="32" t="s">
        <v>160</v>
      </c>
      <c r="C19" s="32" t="s">
        <v>161</v>
      </c>
      <c r="D19" s="51">
        <v>1</v>
      </c>
      <c r="E19" s="138" t="s">
        <v>28</v>
      </c>
      <c r="F19" s="138">
        <v>126</v>
      </c>
      <c r="G19" s="51">
        <v>1</v>
      </c>
      <c r="H19" s="51">
        <v>0</v>
      </c>
      <c r="I19" s="152">
        <v>0.83</v>
      </c>
    </row>
    <row r="20" spans="1:9" ht="12.75" customHeight="1" x14ac:dyDescent="0.2">
      <c r="A20" s="32" t="s">
        <v>135</v>
      </c>
      <c r="B20" s="32" t="s">
        <v>162</v>
      </c>
      <c r="C20" s="32" t="s">
        <v>163</v>
      </c>
      <c r="D20" s="51">
        <v>1</v>
      </c>
      <c r="E20" s="138" t="s">
        <v>28</v>
      </c>
      <c r="F20" s="138">
        <v>126</v>
      </c>
      <c r="G20" s="51">
        <v>1</v>
      </c>
      <c r="H20" s="51">
        <v>0</v>
      </c>
      <c r="I20" s="152">
        <v>0.28999999999999998</v>
      </c>
    </row>
    <row r="21" spans="1:9" ht="12.75" customHeight="1" x14ac:dyDescent="0.2">
      <c r="A21" s="125" t="s">
        <v>135</v>
      </c>
      <c r="B21" s="125" t="s">
        <v>164</v>
      </c>
      <c r="C21" s="125" t="s">
        <v>165</v>
      </c>
      <c r="D21" s="133">
        <v>1</v>
      </c>
      <c r="E21" s="140" t="s">
        <v>28</v>
      </c>
      <c r="F21" s="140">
        <v>126</v>
      </c>
      <c r="G21" s="133">
        <v>1</v>
      </c>
      <c r="H21" s="133">
        <v>0</v>
      </c>
      <c r="I21" s="158">
        <v>0.55000000000000004</v>
      </c>
    </row>
    <row r="22" spans="1:9" ht="12.75" customHeight="1" x14ac:dyDescent="0.2">
      <c r="A22" s="31"/>
      <c r="B22" s="56">
        <f>COUNTA(B2:B21)</f>
        <v>20</v>
      </c>
      <c r="C22" s="20"/>
      <c r="D22" s="20"/>
      <c r="E22" s="20">
        <f>COUNTIF(E2:E21, "Yes")</f>
        <v>20</v>
      </c>
      <c r="F22" s="20"/>
      <c r="G22" s="20"/>
      <c r="H22" s="29"/>
      <c r="I22" s="157">
        <f>SUM(I2:I21)</f>
        <v>18.129999999999995</v>
      </c>
    </row>
    <row r="23" spans="1:9" x14ac:dyDescent="0.2">
      <c r="A23" s="30"/>
      <c r="B23" s="20"/>
      <c r="C23" s="20"/>
      <c r="D23" s="20"/>
      <c r="E23" s="20"/>
      <c r="F23" s="31"/>
      <c r="G23" s="20"/>
      <c r="H23" s="29"/>
      <c r="I23" s="120"/>
    </row>
    <row r="24" spans="1:9" x14ac:dyDescent="0.2">
      <c r="A24" s="30"/>
      <c r="B24" s="29"/>
      <c r="C24" s="29"/>
      <c r="D24" s="29"/>
      <c r="E24" s="29"/>
      <c r="F24" s="30"/>
      <c r="G24" s="29"/>
      <c r="H24" s="29"/>
      <c r="I24" s="49"/>
    </row>
    <row r="25" spans="1:9" x14ac:dyDescent="0.2">
      <c r="A25" s="63"/>
      <c r="B25" s="63"/>
      <c r="C25" s="89"/>
      <c r="D25" s="113" t="s">
        <v>95</v>
      </c>
      <c r="E25" s="89"/>
      <c r="F25" s="90"/>
      <c r="G25" s="63"/>
      <c r="H25" s="63"/>
    </row>
    <row r="26" spans="1:9" x14ac:dyDescent="0.2">
      <c r="A26" s="63"/>
      <c r="B26" s="63"/>
      <c r="C26" s="91"/>
      <c r="D26" s="103" t="s">
        <v>91</v>
      </c>
      <c r="E26" s="92">
        <f>SUM(B22)</f>
        <v>20</v>
      </c>
      <c r="G26" s="63"/>
      <c r="H26" s="63"/>
      <c r="I26" s="2"/>
    </row>
    <row r="27" spans="1:9" x14ac:dyDescent="0.2">
      <c r="C27" s="91"/>
      <c r="D27" s="103" t="s">
        <v>93</v>
      </c>
      <c r="E27" s="92">
        <f>E22</f>
        <v>20</v>
      </c>
      <c r="I27" s="82"/>
    </row>
    <row r="28" spans="1:9" x14ac:dyDescent="0.2">
      <c r="C28" s="103"/>
      <c r="D28" s="103" t="s">
        <v>133</v>
      </c>
      <c r="E28" s="119">
        <f>E27/E26</f>
        <v>1</v>
      </c>
    </row>
    <row r="29" spans="1:9" x14ac:dyDescent="0.2">
      <c r="C29" s="91"/>
      <c r="D29" s="103" t="s">
        <v>94</v>
      </c>
      <c r="E29" s="160">
        <f>I22</f>
        <v>18.129999999999995</v>
      </c>
    </row>
    <row r="31" spans="1:9" x14ac:dyDescent="0.2">
      <c r="D31" s="113" t="s">
        <v>178</v>
      </c>
      <c r="E31" s="147" t="s">
        <v>179</v>
      </c>
      <c r="F31" s="147" t="s">
        <v>99</v>
      </c>
    </row>
    <row r="32" spans="1:9" x14ac:dyDescent="0.2">
      <c r="D32" s="103" t="s">
        <v>180</v>
      </c>
      <c r="E32" s="148">
        <f>COUNTIF(G2:G21, "0.25")</f>
        <v>0</v>
      </c>
      <c r="F32" s="149">
        <f>E32/E27</f>
        <v>0</v>
      </c>
    </row>
    <row r="33" spans="4:6" x14ac:dyDescent="0.2">
      <c r="D33" s="103" t="s">
        <v>181</v>
      </c>
      <c r="E33" s="148">
        <f>COUNTIF(G2:G21, "0.5")</f>
        <v>0</v>
      </c>
      <c r="F33" s="149">
        <f>E33/E27</f>
        <v>0</v>
      </c>
    </row>
    <row r="34" spans="4:6" x14ac:dyDescent="0.2">
      <c r="D34" s="103" t="s">
        <v>182</v>
      </c>
      <c r="E34" s="148">
        <f>COUNTIF(G2:G21, "1")</f>
        <v>15</v>
      </c>
      <c r="F34" s="149">
        <f>E34/E27</f>
        <v>0.75</v>
      </c>
    </row>
    <row r="35" spans="4:6" x14ac:dyDescent="0.2">
      <c r="D35" s="103" t="s">
        <v>183</v>
      </c>
      <c r="E35" s="148">
        <f>COUNTIF(G2:G21, "1.25")</f>
        <v>0</v>
      </c>
      <c r="F35" s="149">
        <f>E35/E27</f>
        <v>0</v>
      </c>
    </row>
    <row r="36" spans="4:6" x14ac:dyDescent="0.2">
      <c r="D36" s="103" t="s">
        <v>184</v>
      </c>
      <c r="E36" s="148">
        <f>COUNTIF(G2:G21, "1.50")</f>
        <v>0</v>
      </c>
      <c r="F36" s="149">
        <f>E36/E27</f>
        <v>0</v>
      </c>
    </row>
    <row r="37" spans="4:6" x14ac:dyDescent="0.2">
      <c r="D37" s="103" t="s">
        <v>185</v>
      </c>
      <c r="E37" s="148">
        <f>COUNTIF(G2:G21, "2")</f>
        <v>5</v>
      </c>
      <c r="F37" s="149">
        <f>E37/E27</f>
        <v>0.25</v>
      </c>
    </row>
    <row r="38" spans="4:6" x14ac:dyDescent="0.2">
      <c r="D38" s="103" t="s">
        <v>186</v>
      </c>
      <c r="E38" s="148">
        <f>COUNTIF(G2:G21, "2.5")</f>
        <v>0</v>
      </c>
      <c r="F38" s="149">
        <f>E38/E27</f>
        <v>0</v>
      </c>
    </row>
    <row r="39" spans="4:6" x14ac:dyDescent="0.2">
      <c r="D39" s="103" t="s">
        <v>187</v>
      </c>
      <c r="E39" s="148">
        <f>COUNTIF(G2:G21, "3")</f>
        <v>0</v>
      </c>
      <c r="F39" s="149">
        <f>E39/E27</f>
        <v>0</v>
      </c>
    </row>
    <row r="40" spans="4:6" x14ac:dyDescent="0.2">
      <c r="D40" s="103" t="s">
        <v>188</v>
      </c>
      <c r="E40" s="148">
        <f>COUNTIF(G2:G21, "4")</f>
        <v>0</v>
      </c>
      <c r="F40" s="149">
        <f>E40/E27</f>
        <v>0</v>
      </c>
    </row>
    <row r="41" spans="4:6" x14ac:dyDescent="0.2">
      <c r="D41" s="103" t="s">
        <v>189</v>
      </c>
      <c r="E41" s="148">
        <f>COUNTIF(G2:G21, "5")</f>
        <v>0</v>
      </c>
      <c r="F41" s="149">
        <f>E41/E27</f>
        <v>0</v>
      </c>
    </row>
    <row r="42" spans="4:6" x14ac:dyDescent="0.2">
      <c r="D42" s="103" t="s">
        <v>190</v>
      </c>
      <c r="E42" s="148">
        <f>COUNTIF(G2:G21, "7")</f>
        <v>0</v>
      </c>
      <c r="F42" s="149">
        <f>E42/E27</f>
        <v>0</v>
      </c>
    </row>
    <row r="43" spans="4:6" x14ac:dyDescent="0.2">
      <c r="D43" s="34"/>
      <c r="F43" s="14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Delaware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4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6.28515625" customWidth="1"/>
    <col min="5" max="6" width="7.7109375" customWidth="1"/>
    <col min="7" max="8" width="8" customWidth="1"/>
    <col min="9" max="9" width="8.85546875" customWidth="1"/>
    <col min="10" max="19" width="8" customWidth="1"/>
  </cols>
  <sheetData>
    <row r="1" spans="1:34" x14ac:dyDescent="0.2">
      <c r="A1" s="55"/>
      <c r="B1" s="168" t="s">
        <v>32</v>
      </c>
      <c r="C1" s="168"/>
      <c r="D1" s="151"/>
      <c r="E1" s="55"/>
      <c r="F1" s="55"/>
      <c r="G1" s="169" t="s">
        <v>134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34" s="24" customFormat="1" ht="39" customHeight="1" x14ac:dyDescent="0.15">
      <c r="A2" s="25" t="s">
        <v>12</v>
      </c>
      <c r="B2" s="25" t="s">
        <v>13</v>
      </c>
      <c r="C2" s="25" t="s">
        <v>61</v>
      </c>
      <c r="D2" s="3" t="s">
        <v>64</v>
      </c>
      <c r="E2" s="25" t="s">
        <v>69</v>
      </c>
      <c r="F2" s="25" t="s">
        <v>70</v>
      </c>
      <c r="G2" s="25" t="s">
        <v>71</v>
      </c>
      <c r="H2" s="25" t="s">
        <v>72</v>
      </c>
      <c r="I2" s="3" t="s">
        <v>73</v>
      </c>
      <c r="J2" s="25" t="s">
        <v>74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75</v>
      </c>
      <c r="P2" s="25" t="s">
        <v>76</v>
      </c>
      <c r="Q2" s="25" t="s">
        <v>77</v>
      </c>
      <c r="R2" s="25" t="s">
        <v>78</v>
      </c>
      <c r="S2" s="25" t="s">
        <v>79</v>
      </c>
    </row>
    <row r="3" spans="1:34" x14ac:dyDescent="0.2">
      <c r="A3" s="32" t="s">
        <v>135</v>
      </c>
      <c r="B3" s="32" t="s">
        <v>136</v>
      </c>
      <c r="C3" s="32" t="s">
        <v>137</v>
      </c>
      <c r="D3" s="51">
        <v>1</v>
      </c>
      <c r="E3" s="51" t="s">
        <v>28</v>
      </c>
      <c r="F3" s="51" t="s">
        <v>167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30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x14ac:dyDescent="0.2">
      <c r="A4" s="51" t="s">
        <v>135</v>
      </c>
      <c r="B4" s="32" t="s">
        <v>138</v>
      </c>
      <c r="C4" s="32" t="s">
        <v>139</v>
      </c>
      <c r="D4" s="51">
        <v>1</v>
      </c>
      <c r="E4" s="51" t="s">
        <v>28</v>
      </c>
      <c r="F4" s="51" t="s">
        <v>167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30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x14ac:dyDescent="0.2">
      <c r="A5" s="139" t="s">
        <v>135</v>
      </c>
      <c r="B5" s="32" t="s">
        <v>140</v>
      </c>
      <c r="C5" s="32" t="s">
        <v>141</v>
      </c>
      <c r="D5" s="51">
        <v>1</v>
      </c>
      <c r="E5" s="51" t="s">
        <v>28</v>
      </c>
      <c r="F5" s="51" t="s">
        <v>167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30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x14ac:dyDescent="0.2">
      <c r="A6" s="51" t="s">
        <v>135</v>
      </c>
      <c r="B6" s="32" t="s">
        <v>142</v>
      </c>
      <c r="C6" s="32" t="s">
        <v>143</v>
      </c>
      <c r="D6" s="51">
        <v>1</v>
      </c>
      <c r="E6" s="51" t="s">
        <v>28</v>
      </c>
      <c r="F6" s="51" t="s">
        <v>167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30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x14ac:dyDescent="0.2">
      <c r="A7" s="51" t="s">
        <v>135</v>
      </c>
      <c r="B7" s="32" t="s">
        <v>191</v>
      </c>
      <c r="C7" s="32" t="s">
        <v>144</v>
      </c>
      <c r="D7" s="51">
        <v>1</v>
      </c>
      <c r="E7" s="51" t="s">
        <v>28</v>
      </c>
      <c r="F7" s="51" t="s">
        <v>167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0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x14ac:dyDescent="0.2">
      <c r="A8" s="51" t="s">
        <v>135</v>
      </c>
      <c r="B8" s="32" t="s">
        <v>192</v>
      </c>
      <c r="C8" s="32" t="s">
        <v>145</v>
      </c>
      <c r="D8" s="51">
        <v>1</v>
      </c>
      <c r="E8" s="51" t="s">
        <v>28</v>
      </c>
      <c r="F8" s="51" t="s">
        <v>167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30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x14ac:dyDescent="0.2">
      <c r="A9" s="51" t="s">
        <v>135</v>
      </c>
      <c r="B9" s="32" t="s">
        <v>146</v>
      </c>
      <c r="C9" s="32" t="s">
        <v>147</v>
      </c>
      <c r="D9" s="51">
        <v>1</v>
      </c>
      <c r="E9" s="51" t="s">
        <v>28</v>
      </c>
      <c r="F9" s="51" t="s">
        <v>167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30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ht="12.75" customHeight="1" x14ac:dyDescent="0.2">
      <c r="A10" s="51" t="s">
        <v>135</v>
      </c>
      <c r="B10" s="32" t="s">
        <v>148</v>
      </c>
      <c r="C10" s="32" t="s">
        <v>149</v>
      </c>
      <c r="D10" s="51">
        <v>2</v>
      </c>
      <c r="E10" s="51" t="s">
        <v>28</v>
      </c>
      <c r="F10" s="51" t="s">
        <v>167</v>
      </c>
      <c r="G10" s="51"/>
      <c r="H10" s="51"/>
      <c r="I10" s="13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30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x14ac:dyDescent="0.2">
      <c r="A11" s="51" t="s">
        <v>135</v>
      </c>
      <c r="B11" s="32" t="s">
        <v>150</v>
      </c>
      <c r="C11" s="32" t="s">
        <v>151</v>
      </c>
      <c r="D11" s="51">
        <v>2</v>
      </c>
      <c r="E11" s="51" t="s">
        <v>28</v>
      </c>
      <c r="F11" s="51" t="s">
        <v>167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30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x14ac:dyDescent="0.2">
      <c r="A12" s="51" t="s">
        <v>135</v>
      </c>
      <c r="B12" s="32" t="s">
        <v>152</v>
      </c>
      <c r="C12" s="32" t="s">
        <v>153</v>
      </c>
      <c r="D12" s="31">
        <v>2</v>
      </c>
      <c r="E12" s="51" t="s">
        <v>28</v>
      </c>
      <c r="F12" s="51" t="s">
        <v>167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30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x14ac:dyDescent="0.2">
      <c r="A13" s="51" t="s">
        <v>135</v>
      </c>
      <c r="B13" s="155" t="s">
        <v>193</v>
      </c>
      <c r="C13" s="155" t="s">
        <v>194</v>
      </c>
      <c r="D13" s="31">
        <v>2</v>
      </c>
      <c r="E13" s="51" t="s">
        <v>28</v>
      </c>
      <c r="F13" s="51" t="s">
        <v>167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30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x14ac:dyDescent="0.2">
      <c r="A14" s="51" t="s">
        <v>135</v>
      </c>
      <c r="B14" s="155" t="s">
        <v>195</v>
      </c>
      <c r="C14" s="155" t="s">
        <v>196</v>
      </c>
      <c r="D14" s="31">
        <v>2</v>
      </c>
      <c r="E14" s="51" t="s">
        <v>28</v>
      </c>
      <c r="F14" s="51" t="s">
        <v>167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30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x14ac:dyDescent="0.2">
      <c r="A15" s="139" t="s">
        <v>135</v>
      </c>
      <c r="B15" s="155" t="s">
        <v>197</v>
      </c>
      <c r="C15" s="155" t="s">
        <v>198</v>
      </c>
      <c r="D15" s="31">
        <v>1</v>
      </c>
      <c r="E15" s="51" t="s">
        <v>28</v>
      </c>
      <c r="F15" s="51" t="s">
        <v>167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30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x14ac:dyDescent="0.2">
      <c r="A16" s="51" t="s">
        <v>135</v>
      </c>
      <c r="B16" s="155" t="s">
        <v>199</v>
      </c>
      <c r="C16" s="155" t="s">
        <v>200</v>
      </c>
      <c r="D16" s="51">
        <v>1</v>
      </c>
      <c r="E16" s="51" t="s">
        <v>28</v>
      </c>
      <c r="F16" s="51" t="s">
        <v>167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30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x14ac:dyDescent="0.2">
      <c r="A17" s="51" t="s">
        <v>135</v>
      </c>
      <c r="B17" s="32" t="s">
        <v>154</v>
      </c>
      <c r="C17" s="32" t="s">
        <v>155</v>
      </c>
      <c r="D17" s="51">
        <v>1</v>
      </c>
      <c r="E17" s="51" t="s">
        <v>28</v>
      </c>
      <c r="F17" s="51" t="s">
        <v>167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30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x14ac:dyDescent="0.2">
      <c r="A18" s="51" t="s">
        <v>135</v>
      </c>
      <c r="B18" s="32" t="s">
        <v>156</v>
      </c>
      <c r="C18" s="32" t="s">
        <v>157</v>
      </c>
      <c r="D18" s="51">
        <v>1</v>
      </c>
      <c r="E18" s="51" t="s">
        <v>28</v>
      </c>
      <c r="F18" s="51" t="s">
        <v>167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30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x14ac:dyDescent="0.2">
      <c r="A19" s="139" t="s">
        <v>135</v>
      </c>
      <c r="B19" s="32" t="s">
        <v>158</v>
      </c>
      <c r="C19" s="32" t="s">
        <v>159</v>
      </c>
      <c r="D19" s="51">
        <v>1</v>
      </c>
      <c r="E19" s="51" t="s">
        <v>28</v>
      </c>
      <c r="F19" s="51" t="s">
        <v>167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30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x14ac:dyDescent="0.2">
      <c r="A20" s="51" t="s">
        <v>135</v>
      </c>
      <c r="B20" s="32" t="s">
        <v>160</v>
      </c>
      <c r="C20" s="32" t="s">
        <v>161</v>
      </c>
      <c r="D20" s="51">
        <v>1</v>
      </c>
      <c r="E20" s="51" t="s">
        <v>28</v>
      </c>
      <c r="F20" s="51" t="s">
        <v>167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30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x14ac:dyDescent="0.2">
      <c r="A21" s="51" t="s">
        <v>135</v>
      </c>
      <c r="B21" s="32" t="s">
        <v>162</v>
      </c>
      <c r="C21" s="32" t="s">
        <v>163</v>
      </c>
      <c r="D21" s="51">
        <v>1</v>
      </c>
      <c r="E21" s="51" t="s">
        <v>28</v>
      </c>
      <c r="F21" s="51" t="s">
        <v>167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30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x14ac:dyDescent="0.2">
      <c r="A22" s="163" t="s">
        <v>135</v>
      </c>
      <c r="B22" s="125" t="s">
        <v>164</v>
      </c>
      <c r="C22" s="125" t="s">
        <v>165</v>
      </c>
      <c r="D22" s="133">
        <v>1</v>
      </c>
      <c r="E22" s="133" t="s">
        <v>28</v>
      </c>
      <c r="F22" s="133" t="s">
        <v>167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30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x14ac:dyDescent="0.2">
      <c r="A23" s="32"/>
      <c r="B23" s="33">
        <f>COUNTA(B3:B22)</f>
        <v>20</v>
      </c>
      <c r="C23" s="55"/>
      <c r="D23" s="150"/>
      <c r="E23" s="33">
        <f t="shared" ref="E23:S23" si="0">COUNTIF(E3:E22,"Yes")</f>
        <v>20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3">
        <f t="shared" si="0"/>
        <v>0</v>
      </c>
      <c r="J23" s="33">
        <f t="shared" si="0"/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x14ac:dyDescent="0.2">
      <c r="A24" s="46"/>
      <c r="B24" s="46"/>
      <c r="C24" s="83"/>
      <c r="D24" s="8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34" x14ac:dyDescent="0.2">
      <c r="A25" s="4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34" x14ac:dyDescent="0.2">
      <c r="A26" s="47"/>
      <c r="C26" s="98" t="s">
        <v>60</v>
      </c>
      <c r="D26" s="98"/>
      <c r="E26" s="99"/>
      <c r="F26" s="99"/>
      <c r="G26" s="99"/>
      <c r="H26" s="99"/>
      <c r="I26" s="99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34" x14ac:dyDescent="0.2">
      <c r="A27" s="47"/>
      <c r="B27" s="88"/>
      <c r="C27" s="100"/>
      <c r="D27" s="100"/>
      <c r="E27" s="101"/>
      <c r="F27" s="102"/>
      <c r="G27" s="103" t="s">
        <v>93</v>
      </c>
      <c r="H27" s="94">
        <f>SUM(B23)</f>
        <v>20</v>
      </c>
      <c r="I27" s="99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34" x14ac:dyDescent="0.2">
      <c r="B28" s="87"/>
      <c r="C28" s="100"/>
      <c r="D28" s="100"/>
      <c r="E28" s="101"/>
      <c r="F28" s="101"/>
      <c r="G28" s="104" t="s">
        <v>96</v>
      </c>
      <c r="H28" s="94">
        <f>SUM(E23)</f>
        <v>20</v>
      </c>
      <c r="I28" s="100"/>
    </row>
    <row r="29" spans="1:34" x14ac:dyDescent="0.2">
      <c r="B29" s="87"/>
      <c r="C29" s="100"/>
      <c r="D29" s="100"/>
      <c r="E29" s="101"/>
      <c r="F29" s="101"/>
      <c r="G29" s="104" t="s">
        <v>97</v>
      </c>
      <c r="H29" s="94">
        <f>SUM(F23)</f>
        <v>0</v>
      </c>
      <c r="I29" s="100"/>
    </row>
    <row r="30" spans="1:34" x14ac:dyDescent="0.2">
      <c r="B30" s="87"/>
      <c r="C30" s="100"/>
      <c r="D30" s="100"/>
      <c r="E30" s="100"/>
      <c r="F30" s="100"/>
      <c r="G30" s="100"/>
      <c r="H30" s="100"/>
      <c r="I30" s="100"/>
    </row>
    <row r="31" spans="1:34" x14ac:dyDescent="0.2">
      <c r="B31" s="87"/>
      <c r="C31" s="98" t="s">
        <v>98</v>
      </c>
      <c r="D31" s="98"/>
      <c r="E31" s="100"/>
      <c r="F31" s="100"/>
      <c r="G31" s="100"/>
      <c r="H31" s="105" t="s">
        <v>89</v>
      </c>
      <c r="I31" s="105" t="s">
        <v>99</v>
      </c>
    </row>
    <row r="32" spans="1:34" x14ac:dyDescent="0.2">
      <c r="B32" s="87"/>
      <c r="C32" s="100"/>
      <c r="D32" s="100"/>
      <c r="E32" s="100"/>
      <c r="F32" s="100"/>
      <c r="G32" s="106" t="s">
        <v>103</v>
      </c>
      <c r="H32" s="94">
        <f>SUM(G23)</f>
        <v>0</v>
      </c>
      <c r="I32" s="107" t="e">
        <f>H32/(H45)</f>
        <v>#DIV/0!</v>
      </c>
    </row>
    <row r="33" spans="2:9" x14ac:dyDescent="0.2">
      <c r="B33" s="87"/>
      <c r="C33" s="100"/>
      <c r="D33" s="100"/>
      <c r="E33" s="100"/>
      <c r="F33" s="100"/>
      <c r="G33" s="106" t="s">
        <v>104</v>
      </c>
      <c r="H33" s="94">
        <f>SUM(H23)</f>
        <v>0</v>
      </c>
      <c r="I33" s="107" t="e">
        <f>H33/H45</f>
        <v>#DIV/0!</v>
      </c>
    </row>
    <row r="34" spans="2:9" x14ac:dyDescent="0.2">
      <c r="B34" s="87"/>
      <c r="C34" s="100"/>
      <c r="D34" s="100"/>
      <c r="E34" s="100"/>
      <c r="F34" s="100"/>
      <c r="G34" s="106" t="s">
        <v>105</v>
      </c>
      <c r="H34" s="94">
        <f>SUM(I23)</f>
        <v>0</v>
      </c>
      <c r="I34" s="107" t="e">
        <f>H34/H45</f>
        <v>#DIV/0!</v>
      </c>
    </row>
    <row r="35" spans="2:9" x14ac:dyDescent="0.2">
      <c r="B35" s="87"/>
      <c r="C35" s="100"/>
      <c r="D35" s="100"/>
      <c r="E35" s="100"/>
      <c r="F35" s="100"/>
      <c r="G35" s="106" t="s">
        <v>106</v>
      </c>
      <c r="H35" s="94">
        <f>SUM(J23)</f>
        <v>0</v>
      </c>
      <c r="I35" s="107" t="e">
        <f>H35/H45</f>
        <v>#DIV/0!</v>
      </c>
    </row>
    <row r="36" spans="2:9" x14ac:dyDescent="0.2">
      <c r="B36" s="87"/>
      <c r="C36" s="100"/>
      <c r="D36" s="100"/>
      <c r="E36" s="100"/>
      <c r="F36" s="100"/>
      <c r="G36" s="106" t="s">
        <v>107</v>
      </c>
      <c r="H36" s="94">
        <f>SUM(K23)</f>
        <v>0</v>
      </c>
      <c r="I36" s="107" t="e">
        <f>H36/H45</f>
        <v>#DIV/0!</v>
      </c>
    </row>
    <row r="37" spans="2:9" x14ac:dyDescent="0.2">
      <c r="B37" s="87"/>
      <c r="C37" s="100"/>
      <c r="D37" s="100"/>
      <c r="E37" s="100"/>
      <c r="F37" s="100"/>
      <c r="G37" s="106" t="s">
        <v>108</v>
      </c>
      <c r="H37" s="94">
        <f>SUM(L23)</f>
        <v>0</v>
      </c>
      <c r="I37" s="107" t="e">
        <f>H37/H45</f>
        <v>#DIV/0!</v>
      </c>
    </row>
    <row r="38" spans="2:9" x14ac:dyDescent="0.2">
      <c r="B38" s="87"/>
      <c r="C38" s="100"/>
      <c r="D38" s="100"/>
      <c r="E38" s="100"/>
      <c r="F38" s="100"/>
      <c r="G38" s="106" t="s">
        <v>109</v>
      </c>
      <c r="H38" s="94">
        <f>SUM(M23)</f>
        <v>0</v>
      </c>
      <c r="I38" s="107" t="e">
        <f>H38/H45</f>
        <v>#DIV/0!</v>
      </c>
    </row>
    <row r="39" spans="2:9" x14ac:dyDescent="0.2">
      <c r="B39" s="87"/>
      <c r="C39" s="100"/>
      <c r="D39" s="100"/>
      <c r="E39" s="100"/>
      <c r="F39" s="100"/>
      <c r="G39" s="106" t="s">
        <v>110</v>
      </c>
      <c r="H39" s="94">
        <f>SUM(N23)</f>
        <v>0</v>
      </c>
      <c r="I39" s="107" t="e">
        <f>H39/H45</f>
        <v>#DIV/0!</v>
      </c>
    </row>
    <row r="40" spans="2:9" x14ac:dyDescent="0.2">
      <c r="B40" s="87"/>
      <c r="C40" s="100"/>
      <c r="D40" s="100"/>
      <c r="E40" s="100"/>
      <c r="F40" s="100"/>
      <c r="G40" s="106" t="s">
        <v>111</v>
      </c>
      <c r="H40" s="94">
        <f>SUM(O23)</f>
        <v>0</v>
      </c>
      <c r="I40" s="107" t="e">
        <f>H40/H45</f>
        <v>#DIV/0!</v>
      </c>
    </row>
    <row r="41" spans="2:9" x14ac:dyDescent="0.2">
      <c r="B41" s="87"/>
      <c r="C41" s="100"/>
      <c r="D41" s="100"/>
      <c r="E41" s="100"/>
      <c r="F41" s="100"/>
      <c r="G41" s="106" t="s">
        <v>112</v>
      </c>
      <c r="H41" s="94">
        <f>SUM(P23)</f>
        <v>0</v>
      </c>
      <c r="I41" s="107" t="e">
        <f>H41/H45</f>
        <v>#DIV/0!</v>
      </c>
    </row>
    <row r="42" spans="2:9" x14ac:dyDescent="0.2">
      <c r="B42" s="87"/>
      <c r="C42" s="100"/>
      <c r="D42" s="100"/>
      <c r="E42" s="100"/>
      <c r="F42" s="100"/>
      <c r="G42" s="106" t="s">
        <v>113</v>
      </c>
      <c r="H42" s="94">
        <f>SUM(Q23)</f>
        <v>0</v>
      </c>
      <c r="I42" s="107" t="e">
        <f>H42/H45</f>
        <v>#DIV/0!</v>
      </c>
    </row>
    <row r="43" spans="2:9" x14ac:dyDescent="0.2">
      <c r="B43" s="87"/>
      <c r="C43" s="100"/>
      <c r="D43" s="100"/>
      <c r="E43" s="100"/>
      <c r="F43" s="100"/>
      <c r="G43" s="106" t="s">
        <v>114</v>
      </c>
      <c r="H43" s="94">
        <f>SUM(R23)</f>
        <v>0</v>
      </c>
      <c r="I43" s="107" t="e">
        <f>H43/H45</f>
        <v>#DIV/0!</v>
      </c>
    </row>
    <row r="44" spans="2:9" x14ac:dyDescent="0.2">
      <c r="B44" s="87"/>
      <c r="C44" s="100"/>
      <c r="D44" s="100"/>
      <c r="E44" s="100"/>
      <c r="F44" s="100"/>
      <c r="G44" s="106" t="s">
        <v>115</v>
      </c>
      <c r="H44" s="116">
        <f>SUM(S23)</f>
        <v>0</v>
      </c>
      <c r="I44" s="109" t="e">
        <f>H44/H45</f>
        <v>#DIV/0!</v>
      </c>
    </row>
    <row r="45" spans="2:9" x14ac:dyDescent="0.2">
      <c r="B45" s="87"/>
      <c r="C45" s="100"/>
      <c r="D45" s="100"/>
      <c r="E45" s="100"/>
      <c r="F45" s="100"/>
      <c r="G45" s="106"/>
      <c r="H45" s="115">
        <f>SUM(H32:H44)</f>
        <v>0</v>
      </c>
      <c r="I45" s="108" t="e">
        <f>SUM(I32:I44)</f>
        <v>#DIV/0!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Delaware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6"/>
  <sheetViews>
    <sheetView zoomScaleNormal="100" workbookViewId="0">
      <pane ySplit="1" topLeftCell="A2" activePane="bottomLeft" state="frozen"/>
      <selection pane="bottomLeft" sqref="A1:XFD1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61</v>
      </c>
      <c r="D1" s="3" t="s">
        <v>64</v>
      </c>
      <c r="E1" s="25" t="s">
        <v>80</v>
      </c>
      <c r="F1" s="26" t="s">
        <v>81</v>
      </c>
      <c r="G1" s="26" t="s">
        <v>82</v>
      </c>
      <c r="H1" s="27" t="s">
        <v>83</v>
      </c>
      <c r="I1" s="25" t="s">
        <v>84</v>
      </c>
      <c r="J1" s="25" t="s">
        <v>85</v>
      </c>
      <c r="K1" s="25" t="s">
        <v>86</v>
      </c>
    </row>
    <row r="2" spans="1:11" ht="12.75" customHeight="1" x14ac:dyDescent="0.15">
      <c r="B2" s="66"/>
      <c r="C2" s="66" t="s">
        <v>201</v>
      </c>
      <c r="D2" s="66"/>
      <c r="E2" s="66"/>
      <c r="F2" s="135"/>
      <c r="G2" s="135"/>
      <c r="H2" s="66"/>
      <c r="I2" s="66"/>
      <c r="J2" s="66"/>
      <c r="K2" s="66"/>
    </row>
    <row r="3" spans="1:11" ht="12.75" customHeight="1" x14ac:dyDescent="0.15">
      <c r="A3" s="66"/>
      <c r="B3" s="66"/>
      <c r="C3" s="66"/>
      <c r="D3" s="66"/>
      <c r="E3" s="66"/>
      <c r="F3" s="135"/>
      <c r="G3" s="135"/>
      <c r="H3" s="66"/>
      <c r="I3" s="66"/>
      <c r="J3" s="66"/>
      <c r="K3" s="66"/>
    </row>
    <row r="4" spans="1:11" ht="12.75" customHeight="1" x14ac:dyDescent="0.15">
      <c r="A4" s="67"/>
      <c r="B4" s="67"/>
      <c r="C4" s="67"/>
      <c r="D4" s="67"/>
      <c r="E4" s="67"/>
      <c r="F4" s="136"/>
      <c r="G4" s="136"/>
      <c r="H4" s="67"/>
      <c r="I4" s="67"/>
      <c r="J4" s="67"/>
      <c r="K4" s="67"/>
    </row>
    <row r="5" spans="1:11" ht="12.75" customHeight="1" x14ac:dyDescent="0.15">
      <c r="A5" s="32"/>
      <c r="B5" s="57" t="e">
        <f>SUM(IF(FREQUENCY(MATCH(B2:B4,B2:B4,0),MATCH(B2:B4,B2:B4,0))&gt;0,1))</f>
        <v>#N/A</v>
      </c>
      <c r="C5" s="57"/>
      <c r="D5" s="57"/>
      <c r="E5" s="29">
        <f>COUNTA(E2:E4)</f>
        <v>0</v>
      </c>
      <c r="F5" s="29"/>
      <c r="G5" s="29"/>
      <c r="H5" s="29">
        <f>SUM(H2:H4)</f>
        <v>0</v>
      </c>
      <c r="I5" s="32"/>
      <c r="J5" s="32"/>
      <c r="K5" s="32"/>
    </row>
    <row r="6" spans="1:11" ht="12.75" customHeight="1" x14ac:dyDescent="0.15">
      <c r="A6" s="32"/>
      <c r="B6" s="57"/>
      <c r="C6" s="33"/>
      <c r="D6" s="33"/>
      <c r="E6" s="29"/>
      <c r="F6" s="29"/>
      <c r="G6" s="29"/>
      <c r="H6" s="29"/>
      <c r="I6" s="32"/>
      <c r="J6" s="32"/>
      <c r="K6" s="32"/>
    </row>
    <row r="7" spans="1:11" ht="12.75" customHeight="1" x14ac:dyDescent="0.15">
      <c r="A7" s="32"/>
      <c r="B7" s="57"/>
      <c r="C7" s="33"/>
      <c r="D7" s="33"/>
      <c r="E7" s="29"/>
      <c r="F7" s="29"/>
      <c r="G7" s="29"/>
      <c r="H7" s="29"/>
      <c r="I7" s="32"/>
      <c r="J7" s="32"/>
      <c r="K7" s="32"/>
    </row>
    <row r="8" spans="1:11" ht="12.75" customHeight="1" x14ac:dyDescent="0.2">
      <c r="A8" s="32"/>
      <c r="C8" s="145"/>
      <c r="D8" s="113" t="s">
        <v>170</v>
      </c>
      <c r="E8" s="110"/>
      <c r="F8" s="110"/>
      <c r="G8" s="29"/>
      <c r="H8" s="29"/>
      <c r="I8" s="32"/>
      <c r="J8" s="32"/>
      <c r="K8" s="32"/>
    </row>
    <row r="9" spans="1:11" ht="12.75" customHeight="1" x14ac:dyDescent="0.2">
      <c r="A9" s="32"/>
      <c r="B9" s="111"/>
      <c r="C9" s="1"/>
      <c r="D9" s="112" t="s">
        <v>119</v>
      </c>
      <c r="E9" s="94">
        <v>0</v>
      </c>
      <c r="F9" s="110"/>
      <c r="G9" s="29"/>
      <c r="H9" s="29"/>
      <c r="I9" s="32"/>
      <c r="J9" s="32"/>
      <c r="K9" s="32"/>
    </row>
    <row r="10" spans="1:11" ht="12.75" customHeight="1" x14ac:dyDescent="0.2">
      <c r="A10" s="32"/>
      <c r="B10" s="111"/>
      <c r="C10" s="1"/>
      <c r="D10" s="112" t="s">
        <v>120</v>
      </c>
      <c r="E10" s="94">
        <f>SUM(E5)</f>
        <v>0</v>
      </c>
      <c r="F10" s="110"/>
      <c r="G10" s="29"/>
      <c r="H10" s="29"/>
      <c r="I10" s="32"/>
      <c r="J10" s="32"/>
      <c r="K10" s="32"/>
    </row>
    <row r="11" spans="1:11" ht="12.75" customHeight="1" x14ac:dyDescent="0.2">
      <c r="A11" s="32"/>
      <c r="B11" s="111"/>
      <c r="C11" s="1"/>
      <c r="D11" s="112" t="s">
        <v>121</v>
      </c>
      <c r="E11" s="93">
        <f>SUM(H5)</f>
        <v>0</v>
      </c>
      <c r="F11" s="110"/>
      <c r="G11" s="29"/>
      <c r="H11" s="29"/>
      <c r="I11" s="32"/>
      <c r="J11" s="32"/>
      <c r="K11" s="32"/>
    </row>
    <row r="12" spans="1:11" ht="12.75" customHeight="1" x14ac:dyDescent="0.2">
      <c r="A12" s="32"/>
      <c r="B12" s="111"/>
      <c r="C12" s="145"/>
      <c r="D12" s="145"/>
      <c r="E12" s="110"/>
      <c r="F12" s="110"/>
      <c r="G12" s="29"/>
      <c r="H12" s="29"/>
      <c r="I12" s="32"/>
      <c r="J12" s="32"/>
      <c r="K12" s="32"/>
    </row>
    <row r="13" spans="1:11" ht="12.75" customHeight="1" x14ac:dyDescent="0.2">
      <c r="A13" s="32"/>
      <c r="B13" s="100"/>
      <c r="C13" s="1"/>
      <c r="D13" s="113" t="s">
        <v>102</v>
      </c>
      <c r="E13" s="110"/>
      <c r="F13" s="110"/>
      <c r="G13" s="29"/>
      <c r="H13" s="29"/>
      <c r="I13" s="32"/>
      <c r="J13" s="32"/>
      <c r="K13" s="32"/>
    </row>
    <row r="14" spans="1:11" ht="12.75" customHeight="1" x14ac:dyDescent="0.2">
      <c r="A14" s="32"/>
      <c r="B14" s="111"/>
      <c r="C14" s="94"/>
      <c r="D14" s="94"/>
      <c r="E14" s="105" t="s">
        <v>89</v>
      </c>
      <c r="F14" s="105" t="s">
        <v>90</v>
      </c>
      <c r="G14" s="29"/>
      <c r="H14" s="29"/>
      <c r="I14" s="32"/>
      <c r="J14" s="32"/>
      <c r="K14" s="32"/>
    </row>
    <row r="15" spans="1:11" ht="12.75" customHeight="1" x14ac:dyDescent="0.2">
      <c r="A15" s="78"/>
      <c r="B15" s="100"/>
      <c r="C15" s="1"/>
      <c r="D15" s="114" t="s">
        <v>116</v>
      </c>
      <c r="E15" s="96"/>
      <c r="F15" s="96"/>
      <c r="G15" s="30"/>
      <c r="H15" s="79"/>
      <c r="I15" s="32"/>
      <c r="J15" s="32"/>
      <c r="K15" s="51"/>
    </row>
    <row r="16" spans="1:11" ht="12.75" customHeight="1" x14ac:dyDescent="0.2">
      <c r="A16" s="78"/>
      <c r="B16" s="100"/>
      <c r="C16" s="1"/>
      <c r="D16" s="146" t="s">
        <v>87</v>
      </c>
      <c r="E16" s="116">
        <f>COUNTIF(I2:I4, "*ELEV_BACT*")</f>
        <v>0</v>
      </c>
      <c r="F16" s="109" t="e">
        <f>E16/E17</f>
        <v>#DIV/0!</v>
      </c>
      <c r="G16" s="30"/>
      <c r="H16" s="79"/>
      <c r="I16" s="32"/>
      <c r="J16" s="32"/>
      <c r="K16" s="51"/>
    </row>
    <row r="17" spans="2:12" ht="12.75" customHeight="1" x14ac:dyDescent="0.2">
      <c r="B17" s="100"/>
      <c r="C17" s="1"/>
      <c r="D17" s="117"/>
      <c r="E17" s="118">
        <f>SUM(E16:E16)</f>
        <v>0</v>
      </c>
      <c r="F17" s="107" t="e">
        <f>SUM(F16:F16)</f>
        <v>#DIV/0!</v>
      </c>
      <c r="G17" s="32"/>
      <c r="I17" s="77"/>
      <c r="J17" s="32"/>
      <c r="K17" s="32"/>
    </row>
    <row r="18" spans="2:12" ht="12.75" customHeight="1" x14ac:dyDescent="0.2">
      <c r="B18" s="100"/>
      <c r="C18" s="1"/>
      <c r="D18" s="114" t="s">
        <v>117</v>
      </c>
      <c r="E18" s="96"/>
      <c r="F18" s="115"/>
      <c r="H18" s="75"/>
      <c r="I18" s="76"/>
      <c r="J18" s="45"/>
      <c r="K18" s="84"/>
    </row>
    <row r="19" spans="2:12" ht="12.75" customHeight="1" x14ac:dyDescent="0.2">
      <c r="B19" s="100"/>
      <c r="C19" s="1"/>
      <c r="D19" s="146" t="s">
        <v>88</v>
      </c>
      <c r="E19" s="116">
        <f>COUNTIF(J2:J6, "*ENTERO*")</f>
        <v>0</v>
      </c>
      <c r="F19" s="109" t="e">
        <f>E19/E20</f>
        <v>#DIV/0!</v>
      </c>
      <c r="I19" s="85"/>
      <c r="J19" s="45"/>
      <c r="K19" s="84"/>
      <c r="L19" s="66"/>
    </row>
    <row r="20" spans="2:12" ht="12.75" customHeight="1" x14ac:dyDescent="0.2">
      <c r="B20" s="100"/>
      <c r="C20" s="1"/>
      <c r="D20" s="117"/>
      <c r="E20" s="118">
        <f>SUM(E19:E19)</f>
        <v>0</v>
      </c>
      <c r="F20" s="107" t="e">
        <f>SUM(F19:F19)</f>
        <v>#DIV/0!</v>
      </c>
      <c r="I20" s="77"/>
      <c r="J20" s="32"/>
      <c r="K20" s="45"/>
      <c r="L20" s="66"/>
    </row>
    <row r="21" spans="2:12" ht="12.75" customHeight="1" x14ac:dyDescent="0.2">
      <c r="B21" s="100"/>
      <c r="C21" s="1"/>
      <c r="D21" s="114" t="s">
        <v>118</v>
      </c>
      <c r="E21" s="96"/>
      <c r="F21" s="115"/>
      <c r="I21" s="76"/>
      <c r="J21" s="45"/>
      <c r="K21" s="84"/>
      <c r="L21" s="66"/>
    </row>
    <row r="22" spans="2:12" ht="12.75" customHeight="1" x14ac:dyDescent="0.2">
      <c r="B22" s="100"/>
      <c r="C22" s="1"/>
      <c r="D22" s="146" t="s">
        <v>169</v>
      </c>
      <c r="E22" s="116">
        <f>COUNTIF(K2:K4, "*UNKNOWN*")</f>
        <v>0</v>
      </c>
      <c r="F22" s="109" t="e">
        <f>E22/E23</f>
        <v>#DIV/0!</v>
      </c>
      <c r="I22" s="76"/>
      <c r="J22" s="45"/>
      <c r="K22" s="84"/>
      <c r="L22" s="66"/>
    </row>
    <row r="23" spans="2:12" ht="12.75" customHeight="1" x14ac:dyDescent="0.2">
      <c r="B23" s="100"/>
      <c r="C23" s="100"/>
      <c r="D23" s="100"/>
      <c r="E23" s="118">
        <f>SUM(E22:E22)</f>
        <v>0</v>
      </c>
      <c r="F23" s="107" t="e">
        <f>SUM(F22:F22)</f>
        <v>#DIV/0!</v>
      </c>
      <c r="I23" s="66"/>
      <c r="J23" s="45"/>
      <c r="K23" s="84"/>
    </row>
    <row r="24" spans="2:12" ht="12.75" customHeight="1" x14ac:dyDescent="0.15">
      <c r="I24" s="66"/>
      <c r="J24" s="45"/>
      <c r="K24" s="84"/>
    </row>
    <row r="25" spans="2:12" ht="12.75" customHeight="1" x14ac:dyDescent="0.15">
      <c r="I25" s="66"/>
      <c r="J25" s="45"/>
      <c r="K25" s="84"/>
    </row>
    <row r="26" spans="2:12" ht="12" customHeight="1" x14ac:dyDescent="0.15">
      <c r="I26" s="24"/>
      <c r="J26" s="86"/>
      <c r="K26" s="24"/>
    </row>
  </sheetData>
  <sortState ref="A6:K18">
    <sortCondition ref="F6:F18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Delaware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0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3" t="s">
        <v>24</v>
      </c>
      <c r="C1" s="174"/>
      <c r="D1" s="174"/>
      <c r="E1" s="174"/>
      <c r="F1" s="174"/>
      <c r="G1" s="31"/>
      <c r="H1" s="171" t="s">
        <v>23</v>
      </c>
      <c r="I1" s="172"/>
      <c r="J1" s="172"/>
      <c r="K1" s="172"/>
      <c r="L1" s="172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64</v>
      </c>
      <c r="E2" s="3" t="s">
        <v>3</v>
      </c>
      <c r="F2" s="3" t="s">
        <v>18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66"/>
      <c r="B3" s="66"/>
      <c r="C3" s="66" t="s">
        <v>201</v>
      </c>
      <c r="D3" s="66"/>
      <c r="E3" s="54"/>
      <c r="F3" s="54"/>
      <c r="G3" s="54"/>
      <c r="H3" s="54"/>
      <c r="I3" s="54"/>
      <c r="J3" s="54"/>
      <c r="K3" s="54"/>
      <c r="L3" s="54"/>
    </row>
    <row r="4" spans="1:148" ht="12.75" customHeight="1" x14ac:dyDescent="0.2">
      <c r="A4" s="66"/>
      <c r="B4" s="66"/>
      <c r="C4" s="66"/>
      <c r="D4" s="66"/>
      <c r="E4" s="126"/>
      <c r="F4" s="126"/>
      <c r="G4" s="126"/>
      <c r="H4" s="126"/>
      <c r="I4" s="126"/>
      <c r="J4" s="126"/>
      <c r="K4" s="126"/>
      <c r="L4" s="126"/>
    </row>
    <row r="5" spans="1:148" ht="12.75" customHeight="1" x14ac:dyDescent="0.2">
      <c r="A5" s="67"/>
      <c r="B5" s="67"/>
      <c r="C5" s="67"/>
      <c r="D5" s="67"/>
      <c r="E5" s="62"/>
      <c r="F5" s="62"/>
      <c r="G5" s="62"/>
      <c r="H5" s="62"/>
      <c r="I5" s="62"/>
      <c r="J5" s="62"/>
      <c r="K5" s="62"/>
      <c r="L5" s="62"/>
    </row>
    <row r="6" spans="1:148" ht="12.75" customHeight="1" x14ac:dyDescent="0.2">
      <c r="A6" s="32"/>
      <c r="B6" s="33">
        <f>COUNTA(B3:B5)</f>
        <v>0</v>
      </c>
      <c r="C6" s="33"/>
      <c r="D6" s="33"/>
      <c r="E6" s="44">
        <f>SUM(E3:E5)</f>
        <v>0</v>
      </c>
      <c r="F6" s="44">
        <f>SUM(F3:F5)</f>
        <v>0</v>
      </c>
      <c r="G6" s="44"/>
      <c r="H6" s="44">
        <f>SUM(H3:H5)</f>
        <v>0</v>
      </c>
      <c r="I6" s="44">
        <f>SUM(I3:I5)</f>
        <v>0</v>
      </c>
      <c r="J6" s="44">
        <f>SUM(J3:J5)</f>
        <v>0</v>
      </c>
      <c r="K6" s="44">
        <f>SUM(K3:K5)</f>
        <v>0</v>
      </c>
      <c r="L6" s="44">
        <f>SUM(L3:L5)</f>
        <v>0</v>
      </c>
    </row>
    <row r="7" spans="1:148" ht="12.75" customHeight="1" x14ac:dyDescent="0.2">
      <c r="A7" s="32"/>
      <c r="B7" s="33"/>
      <c r="C7" s="33"/>
      <c r="D7" s="33"/>
      <c r="E7" s="29"/>
      <c r="F7" s="29"/>
      <c r="G7" s="35"/>
      <c r="H7" s="29"/>
      <c r="I7" s="29"/>
      <c r="J7" s="29"/>
      <c r="K7" s="29"/>
      <c r="L7" s="29"/>
    </row>
    <row r="8" spans="1:148" ht="12.75" customHeight="1" x14ac:dyDescent="0.2">
      <c r="A8" s="32"/>
      <c r="B8" s="33"/>
      <c r="C8" s="33"/>
      <c r="D8" s="33"/>
      <c r="E8" s="29"/>
      <c r="F8" s="29"/>
      <c r="G8" s="35"/>
      <c r="H8" s="29"/>
      <c r="I8" s="29"/>
      <c r="J8" s="29"/>
      <c r="K8" s="29"/>
      <c r="L8" s="29"/>
    </row>
    <row r="9" spans="1:148" ht="12.75" customHeight="1" x14ac:dyDescent="0.2">
      <c r="C9" s="145"/>
      <c r="D9" s="113" t="s">
        <v>171</v>
      </c>
      <c r="E9" s="110"/>
    </row>
    <row r="10" spans="1:148" ht="12.75" customHeight="1" x14ac:dyDescent="0.2">
      <c r="B10" s="111"/>
      <c r="D10" s="112" t="s">
        <v>119</v>
      </c>
      <c r="E10" s="94">
        <f>SUM(B6)</f>
        <v>0</v>
      </c>
    </row>
    <row r="11" spans="1:148" ht="12.75" customHeight="1" x14ac:dyDescent="0.2">
      <c r="B11" s="111"/>
      <c r="D11" s="112" t="s">
        <v>100</v>
      </c>
      <c r="E11" s="94">
        <f>SUM(E6)</f>
        <v>0</v>
      </c>
    </row>
    <row r="12" spans="1:148" ht="12.75" customHeight="1" x14ac:dyDescent="0.2">
      <c r="B12" s="111"/>
      <c r="D12" s="112" t="s">
        <v>101</v>
      </c>
      <c r="E12" s="93">
        <f>SUM(F6)</f>
        <v>0</v>
      </c>
    </row>
    <row r="13" spans="1:148" ht="12.75" customHeight="1" x14ac:dyDescent="0.2"/>
    <row r="14" spans="1:148" ht="12.75" customHeight="1" x14ac:dyDescent="0.2">
      <c r="D14" s="98"/>
      <c r="E14" s="100"/>
      <c r="F14" s="113" t="s">
        <v>127</v>
      </c>
      <c r="G14" s="100"/>
      <c r="H14" s="105" t="s">
        <v>89</v>
      </c>
      <c r="I14" s="105" t="s">
        <v>99</v>
      </c>
    </row>
    <row r="15" spans="1:148" ht="12.75" customHeight="1" x14ac:dyDescent="0.2">
      <c r="C15" s="117"/>
      <c r="D15" s="117"/>
      <c r="E15" s="117"/>
      <c r="F15" s="103" t="s">
        <v>122</v>
      </c>
      <c r="H15" s="94">
        <f>SUM(H6)</f>
        <v>0</v>
      </c>
      <c r="I15" s="107" t="e">
        <f>H15/(H20)</f>
        <v>#DIV/0!</v>
      </c>
    </row>
    <row r="16" spans="1:148" ht="12.75" customHeight="1" x14ac:dyDescent="0.2">
      <c r="C16" s="117"/>
      <c r="D16" s="117"/>
      <c r="E16" s="117"/>
      <c r="F16" s="103" t="s">
        <v>123</v>
      </c>
      <c r="H16" s="94">
        <f>SUM(I6)</f>
        <v>0</v>
      </c>
      <c r="I16" s="107" t="e">
        <f>H16/H20</f>
        <v>#DIV/0!</v>
      </c>
    </row>
    <row r="17" spans="3:9" ht="12.75" customHeight="1" x14ac:dyDescent="0.2">
      <c r="C17" s="117"/>
      <c r="D17" s="117"/>
      <c r="E17" s="117"/>
      <c r="F17" s="103" t="s">
        <v>124</v>
      </c>
      <c r="H17" s="94">
        <f>SUM(J6)</f>
        <v>0</v>
      </c>
      <c r="I17" s="107" t="e">
        <f>H17/H20</f>
        <v>#DIV/0!</v>
      </c>
    </row>
    <row r="18" spans="3:9" ht="12.75" customHeight="1" x14ac:dyDescent="0.2">
      <c r="C18" s="117"/>
      <c r="D18" s="117"/>
      <c r="E18" s="117"/>
      <c r="F18" s="103" t="s">
        <v>125</v>
      </c>
      <c r="H18" s="94">
        <f>SUM(K6)</f>
        <v>0</v>
      </c>
      <c r="I18" s="107" t="e">
        <f>H18/H20</f>
        <v>#DIV/0!</v>
      </c>
    </row>
    <row r="19" spans="3:9" ht="12.75" customHeight="1" x14ac:dyDescent="0.2">
      <c r="C19" s="117"/>
      <c r="D19" s="117"/>
      <c r="E19" s="117"/>
      <c r="F19" s="103" t="s">
        <v>126</v>
      </c>
      <c r="H19" s="116">
        <f>SUM(L6)</f>
        <v>0</v>
      </c>
      <c r="I19" s="109" t="e">
        <f>H19/H20</f>
        <v>#DIV/0!</v>
      </c>
    </row>
    <row r="20" spans="3:9" ht="12.75" customHeight="1" x14ac:dyDescent="0.2">
      <c r="C20" s="117"/>
      <c r="D20" s="117"/>
      <c r="E20" s="117"/>
      <c r="F20" s="117"/>
      <c r="G20" s="103"/>
      <c r="H20" s="115">
        <f>SUM(H15:H19)</f>
        <v>0</v>
      </c>
      <c r="I20" s="107" t="e">
        <f>SUM(I15:I19)</f>
        <v>#DIV/0!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Delaware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8"/>
  <sheetViews>
    <sheetView zoomScaleNormal="100" workbookViewId="0">
      <pane ySplit="2" topLeftCell="A3" activePane="bottomLeft" state="frozen"/>
      <selection pane="bottomLeft" activeCell="G28" sqref="G28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3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0" customFormat="1" ht="12" customHeight="1" x14ac:dyDescent="0.2">
      <c r="B1" s="176" t="s">
        <v>25</v>
      </c>
      <c r="C1" s="176"/>
      <c r="D1" s="64"/>
      <c r="E1" s="65"/>
      <c r="F1" s="64"/>
      <c r="G1" s="175" t="s">
        <v>27</v>
      </c>
      <c r="H1" s="175"/>
      <c r="I1" s="175"/>
      <c r="J1" s="64"/>
      <c r="K1" s="176" t="s">
        <v>30</v>
      </c>
      <c r="L1" s="176"/>
    </row>
    <row r="2" spans="1:12" s="52" customFormat="1" ht="48.75" customHeight="1" x14ac:dyDescent="0.15">
      <c r="A2" s="3" t="s">
        <v>12</v>
      </c>
      <c r="B2" s="3" t="s">
        <v>13</v>
      </c>
      <c r="C2" s="3" t="s">
        <v>11</v>
      </c>
      <c r="D2" s="3"/>
      <c r="E2" s="15" t="s">
        <v>26</v>
      </c>
      <c r="F2" s="3"/>
      <c r="G2" s="3" t="s">
        <v>172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32" t="s">
        <v>135</v>
      </c>
      <c r="B3" s="32" t="s">
        <v>136</v>
      </c>
      <c r="C3" s="32" t="s">
        <v>137</v>
      </c>
      <c r="D3" s="51">
        <v>1</v>
      </c>
      <c r="E3" s="66">
        <v>126</v>
      </c>
      <c r="F3" s="5"/>
      <c r="G3" s="13"/>
      <c r="H3" s="123"/>
      <c r="I3" s="38">
        <f t="shared" ref="I3:I22" si="0">H3/E3</f>
        <v>0</v>
      </c>
      <c r="J3" s="58"/>
      <c r="K3" s="39">
        <f t="shared" ref="K3:K22" si="1">E3-H3</f>
        <v>126</v>
      </c>
      <c r="L3" s="38">
        <f t="shared" ref="L3:L22" si="2">K3/E3</f>
        <v>1</v>
      </c>
    </row>
    <row r="4" spans="1:12" ht="12.75" customHeight="1" x14ac:dyDescent="0.2">
      <c r="A4" s="32" t="s">
        <v>135</v>
      </c>
      <c r="B4" s="32" t="s">
        <v>138</v>
      </c>
      <c r="C4" s="32" t="s">
        <v>139</v>
      </c>
      <c r="D4" s="51">
        <v>1</v>
      </c>
      <c r="E4" s="66">
        <v>126</v>
      </c>
      <c r="F4" s="5"/>
      <c r="G4" s="13"/>
      <c r="H4" s="137"/>
      <c r="I4" s="38">
        <f t="shared" ref="I4:I7" si="3">H4/E4</f>
        <v>0</v>
      </c>
      <c r="J4" s="58"/>
      <c r="K4" s="39">
        <f t="shared" ref="K4:K7" si="4">E4-H4</f>
        <v>126</v>
      </c>
      <c r="L4" s="38">
        <f t="shared" ref="L4:L7" si="5">K4/E4</f>
        <v>1</v>
      </c>
    </row>
    <row r="5" spans="1:12" ht="12.75" customHeight="1" x14ac:dyDescent="0.2">
      <c r="A5" s="32" t="s">
        <v>135</v>
      </c>
      <c r="B5" s="32" t="s">
        <v>140</v>
      </c>
      <c r="C5" s="32" t="s">
        <v>141</v>
      </c>
      <c r="D5" s="51">
        <v>1</v>
      </c>
      <c r="E5" s="66">
        <v>126</v>
      </c>
      <c r="F5" s="5"/>
      <c r="G5" s="13"/>
      <c r="H5" s="137"/>
      <c r="I5" s="38">
        <f t="shared" si="3"/>
        <v>0</v>
      </c>
      <c r="J5" s="58"/>
      <c r="K5" s="39">
        <f t="shared" si="4"/>
        <v>126</v>
      </c>
      <c r="L5" s="38">
        <f t="shared" si="5"/>
        <v>1</v>
      </c>
    </row>
    <row r="6" spans="1:12" ht="12.75" customHeight="1" x14ac:dyDescent="0.2">
      <c r="A6" s="32" t="s">
        <v>135</v>
      </c>
      <c r="B6" s="32" t="s">
        <v>142</v>
      </c>
      <c r="C6" s="32" t="s">
        <v>143</v>
      </c>
      <c r="D6" s="51">
        <v>1</v>
      </c>
      <c r="E6" s="66">
        <v>126</v>
      </c>
      <c r="F6" s="5"/>
      <c r="G6" s="13"/>
      <c r="H6" s="137"/>
      <c r="I6" s="38">
        <f t="shared" si="3"/>
        <v>0</v>
      </c>
      <c r="J6" s="58"/>
      <c r="K6" s="39">
        <f t="shared" si="4"/>
        <v>126</v>
      </c>
      <c r="L6" s="38">
        <f t="shared" si="5"/>
        <v>1</v>
      </c>
    </row>
    <row r="7" spans="1:12" ht="12.75" customHeight="1" x14ac:dyDescent="0.2">
      <c r="A7" s="32" t="s">
        <v>135</v>
      </c>
      <c r="B7" s="32" t="s">
        <v>191</v>
      </c>
      <c r="C7" s="32" t="s">
        <v>144</v>
      </c>
      <c r="D7" s="51">
        <v>1</v>
      </c>
      <c r="E7" s="66">
        <v>126</v>
      </c>
      <c r="F7" s="5"/>
      <c r="G7" s="13"/>
      <c r="H7" s="137"/>
      <c r="I7" s="38">
        <f t="shared" si="3"/>
        <v>0</v>
      </c>
      <c r="J7" s="58"/>
      <c r="K7" s="39">
        <f t="shared" si="4"/>
        <v>126</v>
      </c>
      <c r="L7" s="38">
        <f t="shared" si="5"/>
        <v>1</v>
      </c>
    </row>
    <row r="8" spans="1:12" ht="12.75" customHeight="1" x14ac:dyDescent="0.2">
      <c r="A8" s="32" t="s">
        <v>135</v>
      </c>
      <c r="B8" s="32" t="s">
        <v>192</v>
      </c>
      <c r="C8" s="32" t="s">
        <v>145</v>
      </c>
      <c r="D8" s="51">
        <v>1</v>
      </c>
      <c r="E8" s="66">
        <v>126</v>
      </c>
      <c r="F8" s="5"/>
      <c r="G8" s="13"/>
      <c r="H8" s="124"/>
      <c r="I8" s="38">
        <f t="shared" si="0"/>
        <v>0</v>
      </c>
      <c r="J8" s="58"/>
      <c r="K8" s="39">
        <f t="shared" si="1"/>
        <v>126</v>
      </c>
      <c r="L8" s="38">
        <f t="shared" si="2"/>
        <v>1</v>
      </c>
    </row>
    <row r="9" spans="1:12" ht="12.75" customHeight="1" x14ac:dyDescent="0.2">
      <c r="A9" s="32" t="s">
        <v>135</v>
      </c>
      <c r="B9" s="32" t="s">
        <v>146</v>
      </c>
      <c r="C9" s="32" t="s">
        <v>147</v>
      </c>
      <c r="D9" s="51">
        <v>1</v>
      </c>
      <c r="E9" s="66">
        <v>126</v>
      </c>
      <c r="F9" s="5"/>
      <c r="G9" s="13"/>
      <c r="H9" s="124"/>
      <c r="I9" s="38">
        <f t="shared" si="0"/>
        <v>0</v>
      </c>
      <c r="J9" s="58"/>
      <c r="K9" s="39">
        <f t="shared" si="1"/>
        <v>126</v>
      </c>
      <c r="L9" s="38">
        <f t="shared" si="2"/>
        <v>1</v>
      </c>
    </row>
    <row r="10" spans="1:12" ht="12.75" customHeight="1" x14ac:dyDescent="0.2">
      <c r="A10" s="32" t="s">
        <v>135</v>
      </c>
      <c r="B10" s="32" t="s">
        <v>148</v>
      </c>
      <c r="C10" s="32" t="s">
        <v>149</v>
      </c>
      <c r="D10" s="51">
        <v>2</v>
      </c>
      <c r="E10" s="66">
        <v>126</v>
      </c>
      <c r="F10" s="5"/>
      <c r="G10" s="13"/>
      <c r="H10" s="124"/>
      <c r="I10" s="38">
        <f t="shared" si="0"/>
        <v>0</v>
      </c>
      <c r="J10" s="58"/>
      <c r="K10" s="39">
        <f t="shared" si="1"/>
        <v>126</v>
      </c>
      <c r="L10" s="38">
        <f t="shared" si="2"/>
        <v>1</v>
      </c>
    </row>
    <row r="11" spans="1:12" ht="12.75" customHeight="1" x14ac:dyDescent="0.2">
      <c r="A11" s="32" t="s">
        <v>135</v>
      </c>
      <c r="B11" s="32" t="s">
        <v>150</v>
      </c>
      <c r="C11" s="32" t="s">
        <v>151</v>
      </c>
      <c r="D11" s="51">
        <v>2</v>
      </c>
      <c r="E11" s="66">
        <v>126</v>
      </c>
      <c r="F11" s="5"/>
      <c r="G11" s="13"/>
      <c r="H11" s="124"/>
      <c r="I11" s="38">
        <f t="shared" si="0"/>
        <v>0</v>
      </c>
      <c r="J11" s="58"/>
      <c r="K11" s="39">
        <f t="shared" si="1"/>
        <v>126</v>
      </c>
      <c r="L11" s="38">
        <f t="shared" si="2"/>
        <v>1</v>
      </c>
    </row>
    <row r="12" spans="1:12" ht="12.75" customHeight="1" x14ac:dyDescent="0.2">
      <c r="A12" s="32" t="s">
        <v>135</v>
      </c>
      <c r="B12" s="32" t="s">
        <v>152</v>
      </c>
      <c r="C12" s="32" t="s">
        <v>153</v>
      </c>
      <c r="D12" s="31">
        <v>2</v>
      </c>
      <c r="E12" s="66">
        <v>126</v>
      </c>
      <c r="F12" s="5"/>
      <c r="G12" s="13"/>
      <c r="H12" s="124"/>
      <c r="I12" s="38">
        <f t="shared" si="0"/>
        <v>0</v>
      </c>
      <c r="J12" s="58"/>
      <c r="K12" s="39">
        <f t="shared" si="1"/>
        <v>126</v>
      </c>
      <c r="L12" s="38">
        <f t="shared" si="2"/>
        <v>1</v>
      </c>
    </row>
    <row r="13" spans="1:12" ht="12.75" customHeight="1" x14ac:dyDescent="0.2">
      <c r="A13" s="51" t="s">
        <v>135</v>
      </c>
      <c r="B13" s="155" t="s">
        <v>193</v>
      </c>
      <c r="C13" s="155" t="s">
        <v>194</v>
      </c>
      <c r="D13" s="31">
        <v>2</v>
      </c>
      <c r="E13" s="66">
        <v>126</v>
      </c>
      <c r="F13" s="5"/>
      <c r="G13" s="13"/>
      <c r="H13" s="124"/>
      <c r="I13" s="38">
        <f t="shared" si="0"/>
        <v>0</v>
      </c>
      <c r="J13" s="58"/>
      <c r="K13" s="39">
        <f t="shared" si="1"/>
        <v>126</v>
      </c>
      <c r="L13" s="38">
        <f t="shared" si="2"/>
        <v>1</v>
      </c>
    </row>
    <row r="14" spans="1:12" ht="12.75" customHeight="1" x14ac:dyDescent="0.2">
      <c r="A14" s="51" t="s">
        <v>135</v>
      </c>
      <c r="B14" s="155" t="s">
        <v>195</v>
      </c>
      <c r="C14" s="155" t="s">
        <v>196</v>
      </c>
      <c r="D14" s="31">
        <v>2</v>
      </c>
      <c r="E14" s="66">
        <v>126</v>
      </c>
      <c r="F14" s="5"/>
      <c r="G14" s="13"/>
      <c r="H14" s="124"/>
      <c r="I14" s="38">
        <f t="shared" si="0"/>
        <v>0</v>
      </c>
      <c r="J14" s="58"/>
      <c r="K14" s="39">
        <f t="shared" si="1"/>
        <v>126</v>
      </c>
      <c r="L14" s="38">
        <f t="shared" si="2"/>
        <v>1</v>
      </c>
    </row>
    <row r="15" spans="1:12" ht="12.75" customHeight="1" x14ac:dyDescent="0.2">
      <c r="A15" s="51" t="s">
        <v>135</v>
      </c>
      <c r="B15" s="155" t="s">
        <v>197</v>
      </c>
      <c r="C15" s="155" t="s">
        <v>198</v>
      </c>
      <c r="D15" s="31">
        <v>1</v>
      </c>
      <c r="E15" s="66">
        <v>126</v>
      </c>
      <c r="F15" s="5"/>
      <c r="G15" s="13"/>
      <c r="H15" s="144"/>
      <c r="I15" s="38">
        <f t="shared" si="0"/>
        <v>0</v>
      </c>
      <c r="J15" s="58"/>
      <c r="K15" s="39">
        <f t="shared" si="1"/>
        <v>126</v>
      </c>
      <c r="L15" s="38">
        <f t="shared" si="2"/>
        <v>1</v>
      </c>
    </row>
    <row r="16" spans="1:12" ht="12.75" customHeight="1" x14ac:dyDescent="0.2">
      <c r="A16" s="51" t="s">
        <v>135</v>
      </c>
      <c r="B16" s="155" t="s">
        <v>199</v>
      </c>
      <c r="C16" s="155" t="s">
        <v>200</v>
      </c>
      <c r="D16" s="51">
        <v>1</v>
      </c>
      <c r="E16" s="66">
        <v>126</v>
      </c>
      <c r="F16" s="5"/>
      <c r="G16" s="13"/>
      <c r="H16" s="124"/>
      <c r="I16" s="38">
        <f t="shared" si="0"/>
        <v>0</v>
      </c>
      <c r="J16" s="58"/>
      <c r="K16" s="39">
        <f t="shared" si="1"/>
        <v>126</v>
      </c>
      <c r="L16" s="38">
        <f t="shared" si="2"/>
        <v>1</v>
      </c>
    </row>
    <row r="17" spans="1:12" ht="12.75" customHeight="1" x14ac:dyDescent="0.2">
      <c r="A17" s="32" t="s">
        <v>135</v>
      </c>
      <c r="B17" s="32" t="s">
        <v>154</v>
      </c>
      <c r="C17" s="32" t="s">
        <v>155</v>
      </c>
      <c r="D17" s="51">
        <v>1</v>
      </c>
      <c r="E17" s="66">
        <v>126</v>
      </c>
      <c r="F17" s="5"/>
      <c r="G17" s="13"/>
      <c r="H17" s="124"/>
      <c r="I17" s="38">
        <f t="shared" si="0"/>
        <v>0</v>
      </c>
      <c r="J17" s="58"/>
      <c r="K17" s="39">
        <f t="shared" si="1"/>
        <v>126</v>
      </c>
      <c r="L17" s="38">
        <f t="shared" si="2"/>
        <v>1</v>
      </c>
    </row>
    <row r="18" spans="1:12" ht="12.75" customHeight="1" x14ac:dyDescent="0.2">
      <c r="A18" s="32" t="s">
        <v>135</v>
      </c>
      <c r="B18" s="32" t="s">
        <v>156</v>
      </c>
      <c r="C18" s="32" t="s">
        <v>157</v>
      </c>
      <c r="D18" s="51">
        <v>1</v>
      </c>
      <c r="E18" s="66">
        <v>126</v>
      </c>
      <c r="F18" s="5"/>
      <c r="G18" s="13"/>
      <c r="H18" s="124"/>
      <c r="I18" s="38">
        <f t="shared" si="0"/>
        <v>0</v>
      </c>
      <c r="J18" s="58"/>
      <c r="K18" s="39">
        <f t="shared" si="1"/>
        <v>126</v>
      </c>
      <c r="L18" s="38">
        <f t="shared" si="2"/>
        <v>1</v>
      </c>
    </row>
    <row r="19" spans="1:12" ht="12.75" customHeight="1" x14ac:dyDescent="0.2">
      <c r="A19" s="32" t="s">
        <v>135</v>
      </c>
      <c r="B19" s="32" t="s">
        <v>158</v>
      </c>
      <c r="C19" s="32" t="s">
        <v>159</v>
      </c>
      <c r="D19" s="51">
        <v>1</v>
      </c>
      <c r="E19" s="66">
        <v>126</v>
      </c>
      <c r="F19" s="5"/>
      <c r="G19" s="13"/>
      <c r="H19" s="144"/>
      <c r="I19" s="38">
        <f t="shared" si="0"/>
        <v>0</v>
      </c>
      <c r="J19" s="58"/>
      <c r="K19" s="39">
        <f t="shared" si="1"/>
        <v>126</v>
      </c>
      <c r="L19" s="38">
        <f t="shared" si="2"/>
        <v>1</v>
      </c>
    </row>
    <row r="20" spans="1:12" ht="12.75" customHeight="1" x14ac:dyDescent="0.2">
      <c r="A20" s="32" t="s">
        <v>135</v>
      </c>
      <c r="B20" s="32" t="s">
        <v>160</v>
      </c>
      <c r="C20" s="32" t="s">
        <v>161</v>
      </c>
      <c r="D20" s="51">
        <v>1</v>
      </c>
      <c r="E20" s="66">
        <v>126</v>
      </c>
      <c r="F20" s="5"/>
      <c r="G20" s="13"/>
      <c r="H20" s="124"/>
      <c r="I20" s="38">
        <f t="shared" si="0"/>
        <v>0</v>
      </c>
      <c r="J20" s="58"/>
      <c r="K20" s="39">
        <f t="shared" si="1"/>
        <v>126</v>
      </c>
      <c r="L20" s="38">
        <f t="shared" si="2"/>
        <v>1</v>
      </c>
    </row>
    <row r="21" spans="1:12" ht="12.75" customHeight="1" x14ac:dyDescent="0.2">
      <c r="A21" s="32" t="s">
        <v>135</v>
      </c>
      <c r="B21" s="32" t="s">
        <v>162</v>
      </c>
      <c r="C21" s="32" t="s">
        <v>163</v>
      </c>
      <c r="D21" s="51">
        <v>1</v>
      </c>
      <c r="E21" s="66">
        <v>126</v>
      </c>
      <c r="F21" s="5"/>
      <c r="G21" s="13"/>
      <c r="H21" s="124"/>
      <c r="I21" s="38">
        <f t="shared" si="0"/>
        <v>0</v>
      </c>
      <c r="J21" s="58"/>
      <c r="K21" s="39">
        <f t="shared" si="1"/>
        <v>126</v>
      </c>
      <c r="L21" s="38">
        <f t="shared" si="2"/>
        <v>1</v>
      </c>
    </row>
    <row r="22" spans="1:12" ht="12.75" customHeight="1" x14ac:dyDescent="0.2">
      <c r="A22" s="125" t="s">
        <v>135</v>
      </c>
      <c r="B22" s="125" t="s">
        <v>164</v>
      </c>
      <c r="C22" s="125" t="s">
        <v>165</v>
      </c>
      <c r="D22" s="133">
        <v>1</v>
      </c>
      <c r="E22" s="67">
        <v>126</v>
      </c>
      <c r="F22" s="59"/>
      <c r="G22" s="61"/>
      <c r="H22" s="62"/>
      <c r="I22" s="40">
        <f t="shared" si="0"/>
        <v>0</v>
      </c>
      <c r="J22" s="60"/>
      <c r="K22" s="41">
        <f t="shared" si="1"/>
        <v>126</v>
      </c>
      <c r="L22" s="40">
        <f t="shared" si="2"/>
        <v>1</v>
      </c>
    </row>
    <row r="23" spans="1:12" x14ac:dyDescent="0.2">
      <c r="A23" s="51"/>
      <c r="B23" s="56">
        <f>COUNTA(B3:B22)</f>
        <v>20</v>
      </c>
      <c r="C23" s="51"/>
      <c r="E23" s="141">
        <f>SUM(E3:E22)</f>
        <v>2520</v>
      </c>
      <c r="F23" s="42"/>
      <c r="G23" s="33">
        <f>COUNTA(G3:G22)</f>
        <v>0</v>
      </c>
      <c r="H23" s="36">
        <f>SUM(H3:H22)</f>
        <v>0</v>
      </c>
      <c r="I23" s="43">
        <f>H23/E23</f>
        <v>0</v>
      </c>
      <c r="J23" s="44"/>
      <c r="K23" s="36">
        <f>SUM(K3:K22)</f>
        <v>2520</v>
      </c>
      <c r="L23" s="43">
        <f>K23/E23</f>
        <v>1</v>
      </c>
    </row>
    <row r="24" spans="1:12" x14ac:dyDescent="0.2">
      <c r="A24" s="51"/>
      <c r="B24" s="56"/>
      <c r="C24" s="51"/>
      <c r="E24" s="141"/>
      <c r="F24" s="42"/>
      <c r="G24" s="33"/>
      <c r="H24" s="36"/>
      <c r="I24" s="43"/>
      <c r="J24" s="122"/>
      <c r="K24" s="49"/>
      <c r="L24" s="43"/>
    </row>
    <row r="25" spans="1:12" x14ac:dyDescent="0.2">
      <c r="A25" s="32"/>
      <c r="B25" s="33"/>
      <c r="C25" s="32"/>
      <c r="E25" s="36"/>
      <c r="F25" s="42"/>
      <c r="G25" s="33"/>
      <c r="H25" s="36"/>
      <c r="I25" s="43"/>
      <c r="J25" s="69"/>
      <c r="K25" s="49"/>
      <c r="L25" s="43"/>
    </row>
    <row r="26" spans="1:12" x14ac:dyDescent="0.2">
      <c r="C26" s="145"/>
      <c r="D26" s="113" t="s">
        <v>173</v>
      </c>
      <c r="G26" s="37"/>
      <c r="H26" s="37"/>
    </row>
    <row r="27" spans="1:12" x14ac:dyDescent="0.2">
      <c r="B27" s="95"/>
      <c r="D27" s="112" t="s">
        <v>93</v>
      </c>
      <c r="E27" s="94">
        <f>SUM(B23)</f>
        <v>20</v>
      </c>
      <c r="G27" s="37"/>
      <c r="H27" s="37"/>
    </row>
    <row r="28" spans="1:12" x14ac:dyDescent="0.2">
      <c r="B28" s="95"/>
      <c r="D28" s="112" t="s">
        <v>128</v>
      </c>
      <c r="E28" s="93">
        <f>SUM(E23)</f>
        <v>2520</v>
      </c>
      <c r="G28" s="37"/>
      <c r="H28" s="37"/>
    </row>
    <row r="29" spans="1:12" x14ac:dyDescent="0.2">
      <c r="B29" s="111"/>
      <c r="D29" s="112" t="s">
        <v>119</v>
      </c>
      <c r="E29" s="94">
        <f>SUM(G23)</f>
        <v>0</v>
      </c>
      <c r="G29" s="37"/>
      <c r="H29" s="37"/>
    </row>
    <row r="30" spans="1:12" x14ac:dyDescent="0.2">
      <c r="B30" s="111"/>
      <c r="D30" s="112" t="s">
        <v>129</v>
      </c>
      <c r="E30" s="93">
        <f>SUM(H23)</f>
        <v>0</v>
      </c>
      <c r="G30" s="37"/>
      <c r="H30" s="37"/>
    </row>
    <row r="31" spans="1:12" x14ac:dyDescent="0.2">
      <c r="B31" s="111"/>
      <c r="D31" s="112" t="s">
        <v>130</v>
      </c>
      <c r="E31" s="119">
        <f>E30/E28</f>
        <v>0</v>
      </c>
      <c r="G31" s="37"/>
      <c r="H31" s="37"/>
    </row>
    <row r="32" spans="1:12" x14ac:dyDescent="0.2">
      <c r="D32" s="112" t="s">
        <v>131</v>
      </c>
      <c r="E32" s="93">
        <f>SUM(K23)</f>
        <v>2520</v>
      </c>
      <c r="G32" s="37"/>
      <c r="H32" s="37"/>
    </row>
    <row r="33" spans="4:8" x14ac:dyDescent="0.2">
      <c r="D33" s="112" t="s">
        <v>132</v>
      </c>
      <c r="E33" s="119">
        <f>E32/E28</f>
        <v>1</v>
      </c>
      <c r="G33" s="37"/>
      <c r="H33" s="37"/>
    </row>
    <row r="34" spans="4:8" x14ac:dyDescent="0.2">
      <c r="G34" s="37"/>
      <c r="H34" s="37"/>
    </row>
    <row r="35" spans="4:8" x14ac:dyDescent="0.2">
      <c r="G35" s="37"/>
      <c r="H35" s="37"/>
    </row>
    <row r="36" spans="4:8" x14ac:dyDescent="0.2">
      <c r="G36" s="37"/>
      <c r="H36" s="37"/>
    </row>
    <row r="37" spans="4:8" x14ac:dyDescent="0.2">
      <c r="G37" s="37"/>
      <c r="H37" s="37"/>
    </row>
    <row r="38" spans="4:8" x14ac:dyDescent="0.2">
      <c r="G38" s="37"/>
      <c r="H38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Delaware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2012-08-14T15:00:51Z</cp:lastPrinted>
  <dcterms:created xsi:type="dcterms:W3CDTF">2006-12-12T20:37:17Z</dcterms:created>
  <dcterms:modified xsi:type="dcterms:W3CDTF">2012-08-14T15:01:08Z</dcterms:modified>
</cp:coreProperties>
</file>