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0" yWindow="255" windowWidth="18975" windowHeight="5730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Actions'!$A$1:$K$244</definedName>
    <definedName name="_xlnm.Print_Area" localSheetId="5">'Action Durations'!$A$1:$L$86</definedName>
    <definedName name="_xlnm.Print_Area" localSheetId="1">Attributes!$A$1:$J$85</definedName>
    <definedName name="_xlnm.Print_Area" localSheetId="6">'Beach Days'!$A$1:$L$90</definedName>
    <definedName name="_xlnm.Print_Area" localSheetId="2">Monitoring!$A$1:$I$101</definedName>
    <definedName name="_xlnm.Print_Area" localSheetId="3">'Pollution Sources'!$A$1:$S$103</definedName>
    <definedName name="_xlnm.Print_Area" localSheetId="0">Summary!$A$1:$U$21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B66" i="10" l="1"/>
  <c r="F81" i="10" l="1"/>
  <c r="D6" i="8" s="1"/>
  <c r="F66" i="10"/>
  <c r="D5" i="8" s="1"/>
  <c r="F37" i="10"/>
  <c r="D4" i="8" s="1"/>
  <c r="F30" i="10"/>
  <c r="D3" i="8" s="1"/>
  <c r="E87" i="10" l="1"/>
  <c r="D244" i="4"/>
  <c r="I81" i="10" l="1"/>
  <c r="F6" i="8" s="1"/>
  <c r="I66" i="10"/>
  <c r="I37" i="10"/>
  <c r="I30" i="10"/>
  <c r="E89" i="10" l="1"/>
  <c r="B240" i="4"/>
  <c r="B237" i="4"/>
  <c r="B229" i="4"/>
  <c r="E95" i="10"/>
  <c r="D243" i="4" l="1"/>
  <c r="E197" i="4"/>
  <c r="K53" i="7" l="1"/>
  <c r="L53" i="7" s="1"/>
  <c r="I53" i="7"/>
  <c r="K52" i="7"/>
  <c r="L52" i="7" s="1"/>
  <c r="I52" i="7"/>
  <c r="K51" i="7"/>
  <c r="L51" i="7" s="1"/>
  <c r="I51" i="7"/>
  <c r="K50" i="7"/>
  <c r="L50" i="7" s="1"/>
  <c r="I50" i="7"/>
  <c r="K49" i="7"/>
  <c r="L49" i="7" s="1"/>
  <c r="I49" i="7"/>
  <c r="K48" i="7"/>
  <c r="L48" i="7" s="1"/>
  <c r="I48" i="7"/>
  <c r="K47" i="7"/>
  <c r="L47" i="7" s="1"/>
  <c r="I47" i="7"/>
  <c r="K46" i="7"/>
  <c r="L46" i="7" s="1"/>
  <c r="I46" i="7"/>
  <c r="E58" i="9" l="1"/>
  <c r="E100" i="10"/>
  <c r="E99" i="10"/>
  <c r="E98" i="10"/>
  <c r="E97" i="10"/>
  <c r="E96" i="10"/>
  <c r="E94" i="10"/>
  <c r="E93" i="10"/>
  <c r="E92" i="10"/>
  <c r="E200" i="4" l="1"/>
  <c r="E199" i="4"/>
  <c r="E194" i="4"/>
  <c r="E193" i="4"/>
  <c r="E189" i="4"/>
  <c r="E188" i="4"/>
  <c r="B66" i="2" l="1"/>
  <c r="F66" i="2"/>
  <c r="E202" i="4"/>
  <c r="E201" i="4"/>
  <c r="E198" i="4"/>
  <c r="E192" i="4"/>
  <c r="E187" i="4"/>
  <c r="E195" i="4" l="1"/>
  <c r="F192" i="4" s="1"/>
  <c r="E190" i="4"/>
  <c r="F187" i="4" s="1"/>
  <c r="E203" i="4"/>
  <c r="F5" i="8"/>
  <c r="F4" i="8"/>
  <c r="F3" i="8"/>
  <c r="F81" i="2"/>
  <c r="F37" i="2"/>
  <c r="F30" i="2"/>
  <c r="L72" i="9"/>
  <c r="Q6" i="8" s="1"/>
  <c r="K72" i="9"/>
  <c r="P6" i="8" s="1"/>
  <c r="J72" i="9"/>
  <c r="O6" i="8" s="1"/>
  <c r="I72" i="9"/>
  <c r="N6" i="8" s="1"/>
  <c r="H72" i="9"/>
  <c r="M6" i="8" s="1"/>
  <c r="F72" i="9"/>
  <c r="E72" i="9"/>
  <c r="L6" i="8" s="1"/>
  <c r="B72" i="9"/>
  <c r="H117" i="4"/>
  <c r="E117" i="4"/>
  <c r="B117" i="4"/>
  <c r="H4" i="8" s="1"/>
  <c r="H176" i="4"/>
  <c r="E176" i="4"/>
  <c r="B176" i="4"/>
  <c r="H6" i="8" s="1"/>
  <c r="B81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I7" i="7"/>
  <c r="K7" i="7"/>
  <c r="L7" i="7" s="1"/>
  <c r="I8" i="7"/>
  <c r="K8" i="7"/>
  <c r="L8" i="7" s="1"/>
  <c r="I9" i="7"/>
  <c r="K9" i="7"/>
  <c r="L9" i="7" s="1"/>
  <c r="E31" i="7"/>
  <c r="S3" i="8" s="1"/>
  <c r="E38" i="7"/>
  <c r="S4" i="8" s="1"/>
  <c r="E67" i="7"/>
  <c r="F67" i="11"/>
  <c r="F38" i="11"/>
  <c r="F31" i="11"/>
  <c r="B105" i="4"/>
  <c r="E105" i="4"/>
  <c r="H105" i="4"/>
  <c r="H158" i="4"/>
  <c r="B158" i="4"/>
  <c r="H5" i="8" s="1"/>
  <c r="S31" i="11"/>
  <c r="S38" i="11"/>
  <c r="S67" i="11"/>
  <c r="R31" i="11"/>
  <c r="R38" i="11"/>
  <c r="R67" i="11"/>
  <c r="E31" i="11"/>
  <c r="E38" i="11"/>
  <c r="E67" i="11"/>
  <c r="Q31" i="11"/>
  <c r="Q38" i="11"/>
  <c r="Q67" i="11"/>
  <c r="P31" i="11"/>
  <c r="P38" i="11"/>
  <c r="P67" i="11"/>
  <c r="O31" i="11"/>
  <c r="O38" i="11"/>
  <c r="O67" i="11"/>
  <c r="N31" i="11"/>
  <c r="N38" i="11"/>
  <c r="N67" i="11"/>
  <c r="M31" i="11"/>
  <c r="M38" i="11"/>
  <c r="M67" i="11"/>
  <c r="L31" i="11"/>
  <c r="L38" i="11"/>
  <c r="L67" i="11"/>
  <c r="K31" i="11"/>
  <c r="K38" i="11"/>
  <c r="K67" i="11"/>
  <c r="J31" i="11"/>
  <c r="J38" i="11"/>
  <c r="J67" i="11"/>
  <c r="I31" i="11"/>
  <c r="I38" i="11"/>
  <c r="I67" i="11"/>
  <c r="H31" i="11"/>
  <c r="H38" i="11"/>
  <c r="H67" i="11"/>
  <c r="G31" i="11"/>
  <c r="G38" i="11"/>
  <c r="G67" i="11"/>
  <c r="B31" i="11"/>
  <c r="B38" i="11"/>
  <c r="B67" i="11"/>
  <c r="H31" i="7"/>
  <c r="T3" i="8" s="1"/>
  <c r="B38" i="7"/>
  <c r="K33" i="7"/>
  <c r="L33" i="7" s="1"/>
  <c r="K34" i="7"/>
  <c r="K35" i="7"/>
  <c r="L35" i="7" s="1"/>
  <c r="K36" i="7"/>
  <c r="L36" i="7" s="1"/>
  <c r="K37" i="7"/>
  <c r="L37" i="7" s="1"/>
  <c r="H38" i="7"/>
  <c r="T4" i="8" s="1"/>
  <c r="G38" i="7"/>
  <c r="I37" i="7"/>
  <c r="I36" i="7"/>
  <c r="I35" i="7"/>
  <c r="I34" i="7"/>
  <c r="I33" i="7"/>
  <c r="H67" i="7"/>
  <c r="T5" i="8" s="1"/>
  <c r="H81" i="7"/>
  <c r="T6" i="8" s="1"/>
  <c r="E81" i="7"/>
  <c r="G31" i="7"/>
  <c r="G67" i="7"/>
  <c r="G81" i="7"/>
  <c r="B31" i="7"/>
  <c r="B67" i="7"/>
  <c r="B81" i="7"/>
  <c r="K80" i="7"/>
  <c r="L80" i="7" s="1"/>
  <c r="I80" i="7"/>
  <c r="K79" i="7"/>
  <c r="L79" i="7" s="1"/>
  <c r="I79" i="7"/>
  <c r="K78" i="7"/>
  <c r="L78" i="7" s="1"/>
  <c r="I78" i="7"/>
  <c r="K77" i="7"/>
  <c r="L77" i="7" s="1"/>
  <c r="I77" i="7"/>
  <c r="K76" i="7"/>
  <c r="L76" i="7" s="1"/>
  <c r="I76" i="7"/>
  <c r="K75" i="7"/>
  <c r="L75" i="7" s="1"/>
  <c r="I75" i="7"/>
  <c r="K74" i="7"/>
  <c r="L74" i="7" s="1"/>
  <c r="I74" i="7"/>
  <c r="K73" i="7"/>
  <c r="L73" i="7" s="1"/>
  <c r="I73" i="7"/>
  <c r="K72" i="7"/>
  <c r="L72" i="7" s="1"/>
  <c r="I72" i="7"/>
  <c r="K71" i="7"/>
  <c r="L71" i="7" s="1"/>
  <c r="I71" i="7"/>
  <c r="K70" i="7"/>
  <c r="L70" i="7" s="1"/>
  <c r="I70" i="7"/>
  <c r="K69" i="7"/>
  <c r="L69" i="7" s="1"/>
  <c r="I69" i="7"/>
  <c r="K66" i="7"/>
  <c r="L66" i="7" s="1"/>
  <c r="I66" i="7"/>
  <c r="K65" i="7"/>
  <c r="L65" i="7" s="1"/>
  <c r="I65" i="7"/>
  <c r="K64" i="7"/>
  <c r="L64" i="7" s="1"/>
  <c r="I64" i="7"/>
  <c r="K63" i="7"/>
  <c r="L63" i="7" s="1"/>
  <c r="I63" i="7"/>
  <c r="K62" i="7"/>
  <c r="L62" i="7" s="1"/>
  <c r="I62" i="7"/>
  <c r="K61" i="7"/>
  <c r="L61" i="7" s="1"/>
  <c r="I61" i="7"/>
  <c r="K60" i="7"/>
  <c r="L60" i="7" s="1"/>
  <c r="I60" i="7"/>
  <c r="K59" i="7"/>
  <c r="L59" i="7" s="1"/>
  <c r="I59" i="7"/>
  <c r="K58" i="7"/>
  <c r="L58" i="7" s="1"/>
  <c r="I58" i="7"/>
  <c r="K57" i="7"/>
  <c r="L57" i="7" s="1"/>
  <c r="I57" i="7"/>
  <c r="K56" i="7"/>
  <c r="L56" i="7" s="1"/>
  <c r="I56" i="7"/>
  <c r="K55" i="7"/>
  <c r="L55" i="7" s="1"/>
  <c r="I55" i="7"/>
  <c r="K54" i="7"/>
  <c r="L54" i="7" s="1"/>
  <c r="I54" i="7"/>
  <c r="K45" i="7"/>
  <c r="L45" i="7" s="1"/>
  <c r="I45" i="7"/>
  <c r="K44" i="7"/>
  <c r="L44" i="7" s="1"/>
  <c r="I44" i="7"/>
  <c r="K43" i="7"/>
  <c r="L43" i="7" s="1"/>
  <c r="I43" i="7"/>
  <c r="K42" i="7"/>
  <c r="L42" i="7" s="1"/>
  <c r="I42" i="7"/>
  <c r="K41" i="7"/>
  <c r="L41" i="7" s="1"/>
  <c r="I41" i="7"/>
  <c r="K40" i="7"/>
  <c r="L40" i="7" s="1"/>
  <c r="I40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K25" i="7"/>
  <c r="L25" i="7" s="1"/>
  <c r="I25" i="7"/>
  <c r="K24" i="7"/>
  <c r="L24" i="7" s="1"/>
  <c r="I24" i="7"/>
  <c r="K23" i="7"/>
  <c r="L23" i="7" s="1"/>
  <c r="I23" i="7"/>
  <c r="K22" i="7"/>
  <c r="L22" i="7" s="1"/>
  <c r="I22" i="7"/>
  <c r="K21" i="7"/>
  <c r="L21" i="7" s="1"/>
  <c r="I21" i="7"/>
  <c r="K20" i="7"/>
  <c r="L20" i="7" s="1"/>
  <c r="I20" i="7"/>
  <c r="K19" i="7"/>
  <c r="L19" i="7" s="1"/>
  <c r="I19" i="7"/>
  <c r="K18" i="7"/>
  <c r="L18" i="7" s="1"/>
  <c r="I18" i="7"/>
  <c r="K17" i="7"/>
  <c r="L17" i="7" s="1"/>
  <c r="I17" i="7"/>
  <c r="K16" i="7"/>
  <c r="L16" i="7" s="1"/>
  <c r="I16" i="7"/>
  <c r="K15" i="7"/>
  <c r="L15" i="7" s="1"/>
  <c r="I15" i="7"/>
  <c r="K14" i="7"/>
  <c r="L14" i="7" s="1"/>
  <c r="I14" i="7"/>
  <c r="K13" i="7"/>
  <c r="L13" i="7" s="1"/>
  <c r="I13" i="7"/>
  <c r="K12" i="7"/>
  <c r="L12" i="7" s="1"/>
  <c r="I12" i="7"/>
  <c r="K11" i="7"/>
  <c r="L11" i="7" s="1"/>
  <c r="I11" i="7"/>
  <c r="K10" i="7"/>
  <c r="L10" i="7" s="1"/>
  <c r="I10" i="7"/>
  <c r="K6" i="7"/>
  <c r="L6" i="7" s="1"/>
  <c r="I6" i="7"/>
  <c r="K5" i="7"/>
  <c r="L5" i="7" s="1"/>
  <c r="I5" i="7"/>
  <c r="K4" i="7"/>
  <c r="L4" i="7" s="1"/>
  <c r="I4" i="7"/>
  <c r="K3" i="7"/>
  <c r="I3" i="7"/>
  <c r="H30" i="9"/>
  <c r="F30" i="9"/>
  <c r="E30" i="9"/>
  <c r="B58" i="9"/>
  <c r="B37" i="9"/>
  <c r="B30" i="9"/>
  <c r="E158" i="4"/>
  <c r="B81" i="10"/>
  <c r="C6" i="8" s="1"/>
  <c r="L58" i="9"/>
  <c r="Q5" i="8" s="1"/>
  <c r="K58" i="9"/>
  <c r="P5" i="8" s="1"/>
  <c r="J58" i="9"/>
  <c r="O5" i="8" s="1"/>
  <c r="I58" i="9"/>
  <c r="N5" i="8" s="1"/>
  <c r="H58" i="9"/>
  <c r="L37" i="9"/>
  <c r="Q4" i="8" s="1"/>
  <c r="K37" i="9"/>
  <c r="P4" i="8" s="1"/>
  <c r="J37" i="9"/>
  <c r="O4" i="8" s="1"/>
  <c r="I37" i="9"/>
  <c r="N4" i="8" s="1"/>
  <c r="H37" i="9"/>
  <c r="M4" i="8" s="1"/>
  <c r="E37" i="9"/>
  <c r="L4" i="8" s="1"/>
  <c r="B37" i="10"/>
  <c r="C4" i="8" s="1"/>
  <c r="I30" i="9"/>
  <c r="J30" i="9"/>
  <c r="K30" i="9"/>
  <c r="L30" i="9"/>
  <c r="B30" i="10"/>
  <c r="C3" i="8" s="1"/>
  <c r="F37" i="9"/>
  <c r="F58" i="9"/>
  <c r="B30" i="2"/>
  <c r="B37" i="2"/>
  <c r="B81" i="2"/>
  <c r="I31" i="7" l="1"/>
  <c r="S6" i="8"/>
  <c r="U6" i="8" s="1"/>
  <c r="H83" i="9"/>
  <c r="M5" i="8"/>
  <c r="F200" i="4"/>
  <c r="F199" i="4"/>
  <c r="F194" i="4"/>
  <c r="F193" i="4"/>
  <c r="F188" i="4"/>
  <c r="F189" i="4"/>
  <c r="F97" i="10"/>
  <c r="F100" i="10"/>
  <c r="E182" i="4"/>
  <c r="E180" i="4"/>
  <c r="D85" i="2"/>
  <c r="D84" i="2"/>
  <c r="K81" i="7"/>
  <c r="L81" i="7" s="1"/>
  <c r="I67" i="7"/>
  <c r="H85" i="11"/>
  <c r="H86" i="11"/>
  <c r="E181" i="4"/>
  <c r="G86" i="7"/>
  <c r="H90" i="11"/>
  <c r="H91" i="11"/>
  <c r="H95" i="11"/>
  <c r="H99" i="11"/>
  <c r="H102" i="11"/>
  <c r="H92" i="11"/>
  <c r="H96" i="11"/>
  <c r="H100" i="11"/>
  <c r="G84" i="7"/>
  <c r="G87" i="7"/>
  <c r="G85" i="7"/>
  <c r="H87" i="11"/>
  <c r="H93" i="11"/>
  <c r="H97" i="11"/>
  <c r="H94" i="11"/>
  <c r="H98" i="11"/>
  <c r="H101" i="11"/>
  <c r="H84" i="9"/>
  <c r="Q3" i="8"/>
  <c r="Q7" i="8" s="1"/>
  <c r="H85" i="9"/>
  <c r="M3" i="8"/>
  <c r="H81" i="9"/>
  <c r="N3" i="8"/>
  <c r="N7" i="8" s="1"/>
  <c r="H82" i="9"/>
  <c r="L3" i="8"/>
  <c r="E77" i="9"/>
  <c r="E76" i="9"/>
  <c r="E78" i="9"/>
  <c r="F201" i="4"/>
  <c r="F202" i="4"/>
  <c r="F197" i="4"/>
  <c r="F198" i="4"/>
  <c r="E86" i="10"/>
  <c r="J6" i="8"/>
  <c r="F7" i="8"/>
  <c r="I81" i="7"/>
  <c r="S5" i="8"/>
  <c r="U3" i="8"/>
  <c r="O3" i="8"/>
  <c r="O7" i="8" s="1"/>
  <c r="K31" i="7"/>
  <c r="K38" i="7"/>
  <c r="L38" i="7" s="1"/>
  <c r="I38" i="7"/>
  <c r="I4" i="8"/>
  <c r="C5" i="8"/>
  <c r="E5" i="8" s="1"/>
  <c r="J4" i="8"/>
  <c r="E4" i="8"/>
  <c r="E3" i="8"/>
  <c r="U4" i="8"/>
  <c r="J5" i="8"/>
  <c r="I5" i="8"/>
  <c r="E6" i="8"/>
  <c r="H3" i="8"/>
  <c r="I6" i="8"/>
  <c r="L34" i="7"/>
  <c r="T7" i="8"/>
  <c r="P3" i="8"/>
  <c r="P7" i="8" s="1"/>
  <c r="K67" i="7"/>
  <c r="L67" i="7" s="1"/>
  <c r="L5" i="8"/>
  <c r="L3" i="7"/>
  <c r="F95" i="10" l="1"/>
  <c r="F98" i="10"/>
  <c r="F99" i="10"/>
  <c r="F94" i="10"/>
  <c r="F92" i="10"/>
  <c r="F96" i="10"/>
  <c r="F93" i="10"/>
  <c r="S7" i="8"/>
  <c r="U7" i="8" s="1"/>
  <c r="M7" i="8"/>
  <c r="F190" i="4"/>
  <c r="F195" i="4"/>
  <c r="F203" i="4"/>
  <c r="L7" i="8"/>
  <c r="E88" i="10"/>
  <c r="C7" i="8"/>
  <c r="U5" i="8"/>
  <c r="G88" i="7"/>
  <c r="L31" i="7"/>
  <c r="G89" i="7"/>
  <c r="H103" i="11"/>
  <c r="H86" i="9"/>
  <c r="I85" i="9" s="1"/>
  <c r="D7" i="8"/>
  <c r="H7" i="8"/>
  <c r="J3" i="8"/>
  <c r="I3" i="8"/>
  <c r="G90" i="7" l="1"/>
  <c r="E7" i="8"/>
  <c r="I95" i="11"/>
  <c r="I96" i="11"/>
  <c r="I90" i="11"/>
  <c r="I91" i="11"/>
  <c r="I92" i="11"/>
  <c r="I102" i="11"/>
  <c r="I99" i="11"/>
  <c r="I100" i="11"/>
  <c r="I94" i="11"/>
  <c r="I97" i="11"/>
  <c r="I98" i="11"/>
  <c r="I101" i="11"/>
  <c r="I93" i="11"/>
  <c r="I82" i="9"/>
  <c r="I84" i="9"/>
  <c r="I83" i="9"/>
  <c r="I81" i="9"/>
  <c r="J7" i="8"/>
  <c r="I7" i="8"/>
  <c r="I103" i="11" l="1"/>
  <c r="I86" i="9"/>
</calcChain>
</file>

<file path=xl/sharedStrings.xml><?xml version="1.0" encoding="utf-8"?>
<sst xmlns="http://schemas.openxmlformats.org/spreadsheetml/2006/main" count="3019" uniqueCount="337">
  <si>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</si>
  <si>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</si>
  <si>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</si>
  <si>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</si>
  <si>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</si>
  <si>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</si>
  <si>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</si>
  <si>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</si>
  <si>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</si>
  <si>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</si>
  <si>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</si>
  <si>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</si>
  <si>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</si>
  <si>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</si>
  <si>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</si>
  <si>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</si>
  <si>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</si>
  <si>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</si>
  <si>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</si>
  <si>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</si>
  <si>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</si>
  <si>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</si>
  <si>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</si>
  <si>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</si>
  <si>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</si>
  <si>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</si>
  <si>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</si>
  <si>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</si>
  <si>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</si>
  <si>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</si>
  <si>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</si>
  <si>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SHORT BEACH</t>
  </si>
  <si>
    <t>Public/Public</t>
  </si>
  <si>
    <t>Private/Public</t>
  </si>
  <si>
    <t>Closure</t>
  </si>
  <si>
    <t>RAINFALL</t>
  </si>
  <si>
    <t>PREEMPT</t>
  </si>
  <si>
    <t>STORM</t>
  </si>
  <si>
    <t>ELEV_BACT</t>
  </si>
  <si>
    <t>ENTERO</t>
  </si>
  <si>
    <t>Contamination Advisory</t>
  </si>
  <si>
    <t>Not Under an Action</t>
  </si>
  <si>
    <t>No</t>
  </si>
  <si>
    <t>BEACH Act Beaches</t>
  </si>
  <si>
    <t>FAIRFIELD</t>
  </si>
  <si>
    <t>CT200292</t>
  </si>
  <si>
    <t>BELL ISLAND BEACH</t>
  </si>
  <si>
    <t>CT730976</t>
  </si>
  <si>
    <t>BURYING HILL BEACH</t>
  </si>
  <si>
    <t>CT872506</t>
  </si>
  <si>
    <t>BYRAM BEACH</t>
  </si>
  <si>
    <t>CT003939</t>
  </si>
  <si>
    <t>CALF PASTURE BEACH</t>
  </si>
  <si>
    <t>CT135112</t>
  </si>
  <si>
    <t>COMPO BEACH</t>
  </si>
  <si>
    <t>CT728213</t>
  </si>
  <si>
    <t>CUMMINGS BEACH</t>
  </si>
  <si>
    <t>CT085278</t>
  </si>
  <si>
    <t>EAST (COVE ISLAND) BEACH</t>
  </si>
  <si>
    <t>CT096148</t>
  </si>
  <si>
    <t>GREAT CAPTAIN'S ISLAND BEACH</t>
  </si>
  <si>
    <t>CT486090</t>
  </si>
  <si>
    <t>GREENWICH POINT BEACH</t>
  </si>
  <si>
    <t>CT010924</t>
  </si>
  <si>
    <t>HICKORY BLUFF BEACH</t>
  </si>
  <si>
    <t>CT101236</t>
  </si>
  <si>
    <t>ISLAND BEACH</t>
  </si>
  <si>
    <t>CT306507</t>
  </si>
  <si>
    <t>JENNINGS BEACH</t>
  </si>
  <si>
    <t>CT449733</t>
  </si>
  <si>
    <t>LONG BEACH (MARNICK'S)</t>
  </si>
  <si>
    <t>CT921236</t>
  </si>
  <si>
    <t>LONG BEACH (PROPER)</t>
  </si>
  <si>
    <t>CT023928</t>
  </si>
  <si>
    <t>MARVIN BEACH</t>
  </si>
  <si>
    <t>CT927883</t>
  </si>
  <si>
    <t>PEAR TREE POINT BEACH</t>
  </si>
  <si>
    <t>CT080788</t>
  </si>
  <si>
    <t>PENFIELD BEACH</t>
  </si>
  <si>
    <t>CT202901</t>
  </si>
  <si>
    <t>QUIGLEY BEACH</t>
  </si>
  <si>
    <t>CT200291</t>
  </si>
  <si>
    <t>ROWAYTON BEACH</t>
  </si>
  <si>
    <t>CT634478</t>
  </si>
  <si>
    <t>SASCO BEACH</t>
  </si>
  <si>
    <t>CT404927</t>
  </si>
  <si>
    <t>SEASIDE PARK BEACH</t>
  </si>
  <si>
    <t>CT022992</t>
  </si>
  <si>
    <t>SHADY BEACH</t>
  </si>
  <si>
    <t>CT299970</t>
  </si>
  <si>
    <t>SHERWOOD ISLAND STATE PARK BEACH</t>
  </si>
  <si>
    <t>CT046814</t>
  </si>
  <si>
    <t>CT428598</t>
  </si>
  <si>
    <t>SOUTH PINE CREEK BEACH</t>
  </si>
  <si>
    <t>CT474040</t>
  </si>
  <si>
    <t>SOUTHPORT BEACH</t>
  </si>
  <si>
    <t>CT952269</t>
  </si>
  <si>
    <t>WEED BEACH</t>
  </si>
  <si>
    <t>CT992639</t>
  </si>
  <si>
    <t>WEST BEACH</t>
  </si>
  <si>
    <t>MIDDLESEX</t>
  </si>
  <si>
    <t>CT766006</t>
  </si>
  <si>
    <t>HARVEY'S BEACH</t>
  </si>
  <si>
    <t>CT221030</t>
  </si>
  <si>
    <t>MIDDLE BEACH/STANNARD BEACH</t>
  </si>
  <si>
    <t>CT104947</t>
  </si>
  <si>
    <t>TOWN BEACH (CLINTON)</t>
  </si>
  <si>
    <t>CT996337</t>
  </si>
  <si>
    <t>TOWN BEACH (OLD SAYBROOK)</t>
  </si>
  <si>
    <t>CT939211</t>
  </si>
  <si>
    <t>WESTBROOK TOWN BEACH/WEST BEACH</t>
  </si>
  <si>
    <t>NEW HAVEN</t>
  </si>
  <si>
    <t>CT974464</t>
  </si>
  <si>
    <t>ANCHOR BEACH (MERWIN POINT) #1</t>
  </si>
  <si>
    <t>CT400424</t>
  </si>
  <si>
    <t>ANCHOR BEACH (MERWIN POINT) #2</t>
  </si>
  <si>
    <t>CT001209</t>
  </si>
  <si>
    <t>BRANFORD POINT BEACH</t>
  </si>
  <si>
    <t>CT409818</t>
  </si>
  <si>
    <t>CLARK AVENUE BEACH</t>
  </si>
  <si>
    <t>CT091682</t>
  </si>
  <si>
    <t>EAST HAVEN TOWN BEACH</t>
  </si>
  <si>
    <t>CT153336</t>
  </si>
  <si>
    <t>EAST WHARF BEACH</t>
  </si>
  <si>
    <t>CT910056</t>
  </si>
  <si>
    <t>GULF BEACH</t>
  </si>
  <si>
    <t>CT964700</t>
  </si>
  <si>
    <t>HAMMONASSET BEACH STATE PARK BEACH</t>
  </si>
  <si>
    <t>CT303093</t>
  </si>
  <si>
    <t>JACOBS BEACH (TOWN BEACH)</t>
  </si>
  <si>
    <t>CT760987</t>
  </si>
  <si>
    <t>LIGHTHOUSE POINT BEACH</t>
  </si>
  <si>
    <t>CT320303</t>
  </si>
  <si>
    <t>PENT ROAD BEACH</t>
  </si>
  <si>
    <t>CT222176</t>
  </si>
  <si>
    <t>SILVER SANDS STATE PARK BEACH</t>
  </si>
  <si>
    <t>CT224775</t>
  </si>
  <si>
    <t>STONY CREEK BEACH</t>
  </si>
  <si>
    <t>CT386314</t>
  </si>
  <si>
    <t>SURF CLUB BEACH</t>
  </si>
  <si>
    <t>CT857174</t>
  </si>
  <si>
    <t>WALNUT BEACH</t>
  </si>
  <si>
    <t>CT210340</t>
  </si>
  <si>
    <t>WEST WHARF BEACH</t>
  </si>
  <si>
    <t>CT351834</t>
  </si>
  <si>
    <t>WOODMONT BEACH</t>
  </si>
  <si>
    <t>NEW LONDON</t>
  </si>
  <si>
    <t>CT340493</t>
  </si>
  <si>
    <t>DUBOIS BEACH</t>
  </si>
  <si>
    <t>CT705857</t>
  </si>
  <si>
    <t>EASTERN POINT BEACH</t>
  </si>
  <si>
    <t>CT434367</t>
  </si>
  <si>
    <t>ESKER POINT BEACH</t>
  </si>
  <si>
    <t>CT496693</t>
  </si>
  <si>
    <t>GREEN HARBOR BEACH</t>
  </si>
  <si>
    <t>CT103938</t>
  </si>
  <si>
    <t>HOLE-IN-THE-WALL BEACH</t>
  </si>
  <si>
    <t>CT120292</t>
  </si>
  <si>
    <t>MCCOOK POINT BEACH</t>
  </si>
  <si>
    <t>CT110195</t>
  </si>
  <si>
    <t>NOANK DOCK</t>
  </si>
  <si>
    <t>CT407959</t>
  </si>
  <si>
    <t>OCEAN BEACH PARK</t>
  </si>
  <si>
    <t>CT079164</t>
  </si>
  <si>
    <t>PLEASURE BEACH</t>
  </si>
  <si>
    <t>CT207829</t>
  </si>
  <si>
    <t>ROCKY NECK STATE PARK BEACH</t>
  </si>
  <si>
    <t>CT493837</t>
  </si>
  <si>
    <t>SOUNDVIEW BEACH</t>
  </si>
  <si>
    <t>CT685151</t>
  </si>
  <si>
    <t>WATERFORD TOWN BEACH</t>
  </si>
  <si>
    <t>CT282823</t>
  </si>
  <si>
    <t>WHITE SANDS BEACH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</si>
  <si>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</si>
  <si>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</si>
  <si>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</si>
  <si>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</si>
  <si>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</si>
  <si>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</si>
  <si>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</si>
  <si>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Total length of monitored beaches (M)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</si>
  <si>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</si>
  <si>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</si>
  <si>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</si>
  <si>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</si>
  <si>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</si>
  <si>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</si>
  <si>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</si>
  <si>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</si>
  <si>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</si>
  <si>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</si>
  <si>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</si>
  <si>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</si>
  <si>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</si>
  <si>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</si>
  <si>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</si>
  <si>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</si>
  <si>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</si>
  <si>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</si>
  <si>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</si>
  <si>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</si>
  <si>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</si>
  <si>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</si>
  <si>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</si>
  <si>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</si>
  <si>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</si>
  <si>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</si>
  <si>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</si>
  <si>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</si>
  <si>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</si>
  <si>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</si>
  <si>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</si>
  <si>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</si>
  <si>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</si>
  <si>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</si>
  <si>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</si>
  <si>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</si>
  <si>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</si>
  <si>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</si>
  <si>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</si>
  <si>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</si>
  <si>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</si>
  <si>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</si>
  <si>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</si>
  <si>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</si>
  <si>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</si>
  <si>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</si>
  <si>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</si>
  <si>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RAINFALL:</t>
  </si>
  <si>
    <t>PREEMPT:</t>
  </si>
  <si>
    <t>ENTERO:</t>
  </si>
  <si>
    <t>Totals</t>
  </si>
  <si>
    <t>Percentages</t>
  </si>
  <si>
    <t>No. of BEACH Act beaches:</t>
  </si>
  <si>
    <t xml:space="preserve"> ATTRIBUTE SUMMARY</t>
  </si>
  <si>
    <t>No.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</si>
  <si>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</si>
  <si>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</si>
  <si>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</si>
  <si>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</si>
  <si>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</si>
  <si>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</si>
  <si>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</si>
  <si>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</si>
  <si>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SSO:</t>
  </si>
  <si>
    <t>STORM:</t>
  </si>
  <si>
    <t>OTHER: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</si>
  <si>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</si>
  <si>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</si>
  <si>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</si>
  <si>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</si>
  <si>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</si>
  <si>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</si>
  <si>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</si>
  <si>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</si>
  <si>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</si>
  <si>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</si>
  <si>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</si>
  <si>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</si>
  <si>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</si>
  <si>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</si>
  <si>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</si>
  <si>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</si>
  <si>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</si>
  <si>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</si>
  <si>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</si>
  <si>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</si>
  <si>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</si>
  <si>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</si>
  <si>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</si>
  <si>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</si>
  <si>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</si>
  <si>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</si>
  <si>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</si>
  <si>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</si>
  <si>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</si>
  <si>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</si>
  <si>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</si>
  <si>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 xml:space="preserve">Action start date </t>
  </si>
  <si>
    <t>Action end date</t>
  </si>
  <si>
    <t>CT473427</t>
  </si>
  <si>
    <t>ALTSCHULER BEACH</t>
  </si>
  <si>
    <t>CT261657</t>
  </si>
  <si>
    <t>DAWSON BEACH</t>
  </si>
  <si>
    <t>CT946887</t>
  </si>
  <si>
    <t>FORT HALE PARK BEACH</t>
  </si>
  <si>
    <t>CT555601</t>
  </si>
  <si>
    <t>MORSE BEACH</t>
  </si>
  <si>
    <t>CT143225</t>
  </si>
  <si>
    <t>OAK STREET A BEACH</t>
  </si>
  <si>
    <t>CT816057</t>
  </si>
  <si>
    <t>OAK STREET B BEACH</t>
  </si>
  <si>
    <t>CT914597</t>
  </si>
  <si>
    <t>ROCK STREET BEACH</t>
  </si>
  <si>
    <t>CT597147</t>
  </si>
  <si>
    <t>SEABLUFF BEACH</t>
  </si>
  <si>
    <t>CT112011</t>
  </si>
  <si>
    <t>SEAVIEW BEACH</t>
  </si>
  <si>
    <t>CT128305</t>
  </si>
  <si>
    <t>SOUTH STREET BEACH</t>
  </si>
  <si>
    <t>SEPTIC</t>
  </si>
  <si>
    <t>RUNOFF</t>
  </si>
  <si>
    <t>RUNOFF: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</si>
  <si>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</si>
  <si>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</si>
  <si>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</si>
  <si>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</si>
  <si>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</si>
  <si>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</si>
  <si>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</si>
  <si>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</si>
  <si>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</si>
  <si>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</si>
  <si>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seven times a week</t>
  </si>
  <si>
    <t>Beach action in 2011?</t>
  </si>
  <si>
    <t>N/A</t>
  </si>
  <si>
    <t xml:space="preserve"> = Beach is not monitored. It is not included in EPA's monitored beach summary statistics.</t>
  </si>
  <si>
    <t>No. of monitored beaches with actions:</t>
  </si>
  <si>
    <t>No. of actions:</t>
  </si>
  <si>
    <t>No. of days under an action:</t>
  </si>
  <si>
    <t>Tier</t>
  </si>
  <si>
    <t>BEACHES THAT HAD AT LEAST ONE PREMPTIVELY CLOSED DUE TO RAINFALL</t>
  </si>
  <si>
    <t>SUMMARY OF PREEPTIVE ACTIONS DUE TO RAINFALL</t>
  </si>
  <si>
    <t>Beach length (Mi)</t>
  </si>
  <si>
    <t>Swim season length (days)</t>
  </si>
  <si>
    <t>Swim season monitoring frequency (per week)</t>
  </si>
  <si>
    <t>Off-season monitoring frequency (per week)</t>
  </si>
  <si>
    <t>Beach length of monitored beaches (Mi)</t>
  </si>
  <si>
    <t>Total length of monitored beaches (miles):</t>
  </si>
  <si>
    <t>Total length of BEACH Act beaches (miles):</t>
  </si>
  <si>
    <t>No. of monitored beaches with preemptive actions due to rainfall:</t>
  </si>
  <si>
    <t>Total no. of preemptive actions due to rainfall:</t>
  </si>
  <si>
    <t>2011 BEACH DAYS SUMMARY</t>
  </si>
  <si>
    <t>Beach name</t>
  </si>
  <si>
    <t>2011 ACTIONS DURATION SUMMARY</t>
  </si>
  <si>
    <t>2011 SWIM SEASON ACTIONS SUMMARY</t>
  </si>
  <si>
    <t>Beach monitored?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</si>
</sst>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/>
    <xf numFmtId="0" fontId="0" fillId="0" borderId="0" xfId="0" applyBorder="1"/>
    <xf numFmtId="0" fontId="5" fillId="0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3" borderId="0" xfId="0" applyFill="1" applyBorder="1"/>
    <xf numFmtId="0" fontId="19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ill="1" applyAlignment="1"/>
    <xf numFmtId="14" fontId="13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/>
    <xf numFmtId="4" fontId="17" fillId="0" borderId="0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4" fontId="21" fillId="0" borderId="0" xfId="0" quotePrefix="1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1"/>
  <sheetViews>
    <sheetView tabSelected="1" zoomScaleNormal="100" workbookViewId="0">
      <selection activeCell="Q28" sqref="Q28"/>
    </sheetView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75" t="s">
        <v>43</v>
      </c>
      <c r="D1" s="177"/>
      <c r="E1" s="177"/>
      <c r="F1" s="176"/>
      <c r="G1" s="82"/>
      <c r="H1" s="175" t="s">
        <v>174</v>
      </c>
      <c r="I1" s="175"/>
      <c r="J1" s="175"/>
      <c r="K1" s="61"/>
      <c r="L1" s="175" t="s">
        <v>178</v>
      </c>
      <c r="M1" s="176"/>
      <c r="N1" s="176"/>
      <c r="O1" s="176"/>
      <c r="P1" s="176"/>
      <c r="Q1" s="176"/>
      <c r="R1" s="61"/>
      <c r="S1" s="175" t="s">
        <v>177</v>
      </c>
      <c r="T1" s="176"/>
      <c r="U1" s="176"/>
    </row>
    <row r="2" spans="1:21" ht="88.5" customHeight="1" x14ac:dyDescent="0.2">
      <c r="A2" s="4" t="s">
        <v>13</v>
      </c>
      <c r="B2" s="4"/>
      <c r="C2" s="3" t="s">
        <v>176</v>
      </c>
      <c r="D2" s="3" t="s">
        <v>181</v>
      </c>
      <c r="E2" s="3" t="s">
        <v>182</v>
      </c>
      <c r="F2" s="3" t="s">
        <v>180</v>
      </c>
      <c r="G2" s="3"/>
      <c r="H2" s="3" t="s">
        <v>0</v>
      </c>
      <c r="I2" s="3" t="s">
        <v>1</v>
      </c>
      <c r="J2" s="3" t="s">
        <v>2</v>
      </c>
      <c r="K2" s="3"/>
      <c r="L2" s="14" t="s">
        <v>179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16</v>
      </c>
    </row>
    <row r="3" spans="1:21" x14ac:dyDescent="0.2">
      <c r="A3" s="33" t="s">
        <v>44</v>
      </c>
      <c r="B3" s="16"/>
      <c r="C3" s="33">
        <f>Monitoring!$B$30</f>
        <v>28</v>
      </c>
      <c r="D3" s="30">
        <f>Monitoring!$F$30</f>
        <v>28</v>
      </c>
      <c r="E3" s="51">
        <f>D3/C3</f>
        <v>1</v>
      </c>
      <c r="F3" s="171">
        <f>Monitoring!$I$30</f>
        <v>7.7960000000000012</v>
      </c>
      <c r="G3" s="13"/>
      <c r="H3" s="50">
        <f>'2011 Actions'!$B$105</f>
        <v>27</v>
      </c>
      <c r="I3" s="50">
        <f>D3-H3</f>
        <v>1</v>
      </c>
      <c r="J3" s="51">
        <f>H3/D3</f>
        <v>0.9642857142857143</v>
      </c>
      <c r="K3" s="13"/>
      <c r="L3" s="61">
        <f>'Action Durations'!$E$30</f>
        <v>103</v>
      </c>
      <c r="M3" s="50">
        <f>'Action Durations'!H30</f>
        <v>26</v>
      </c>
      <c r="N3" s="50">
        <f>'Action Durations'!I30</f>
        <v>61</v>
      </c>
      <c r="O3" s="50">
        <f>'Action Durations'!J30</f>
        <v>16</v>
      </c>
      <c r="P3" s="50">
        <f>'Action Durations'!K30</f>
        <v>0</v>
      </c>
      <c r="Q3" s="50">
        <f>'Action Durations'!L30</f>
        <v>0</v>
      </c>
      <c r="R3" s="13"/>
      <c r="S3" s="52">
        <f>'Beach Days'!$E$31</f>
        <v>2744</v>
      </c>
      <c r="T3" s="52">
        <f>'Beach Days'!$H$31</f>
        <v>216</v>
      </c>
      <c r="U3" s="41">
        <f>T3/S3</f>
        <v>7.8717201166180764E-2</v>
      </c>
    </row>
    <row r="4" spans="1:21" x14ac:dyDescent="0.2">
      <c r="A4" s="33" t="s">
        <v>100</v>
      </c>
      <c r="B4" s="16"/>
      <c r="C4" s="57">
        <f>Monitoring!$B$37</f>
        <v>5</v>
      </c>
      <c r="D4" s="30">
        <f>Monitoring!$F$37</f>
        <v>5</v>
      </c>
      <c r="E4" s="51">
        <f>D4/C4</f>
        <v>1</v>
      </c>
      <c r="F4" s="171">
        <f>Monitoring!$I$37</f>
        <v>0.75900000000000001</v>
      </c>
      <c r="G4" s="13"/>
      <c r="H4" s="50">
        <f>'2011 Actions'!$B$117</f>
        <v>5</v>
      </c>
      <c r="I4" s="50">
        <f>D4-H4</f>
        <v>0</v>
      </c>
      <c r="J4" s="51">
        <f>H4/D4</f>
        <v>1</v>
      </c>
      <c r="K4" s="13"/>
      <c r="L4" s="61">
        <f>'Action Durations'!$E$37</f>
        <v>10</v>
      </c>
      <c r="M4" s="50">
        <f>'Action Durations'!H37</f>
        <v>1</v>
      </c>
      <c r="N4" s="50">
        <f>'Action Durations'!I37</f>
        <v>2</v>
      </c>
      <c r="O4" s="50">
        <f>'Action Durations'!J37</f>
        <v>3</v>
      </c>
      <c r="P4" s="50">
        <f>'Action Durations'!K37</f>
        <v>4</v>
      </c>
      <c r="Q4" s="50">
        <f>'Action Durations'!L37</f>
        <v>0</v>
      </c>
      <c r="R4" s="13"/>
      <c r="S4" s="52">
        <f>'Beach Days'!$E$38</f>
        <v>490</v>
      </c>
      <c r="T4" s="52">
        <f>'Beach Days'!$H$38</f>
        <v>79</v>
      </c>
      <c r="U4" s="41">
        <f>T4/S4</f>
        <v>0.16122448979591836</v>
      </c>
    </row>
    <row r="5" spans="1:21" x14ac:dyDescent="0.2">
      <c r="A5" s="33" t="s">
        <v>111</v>
      </c>
      <c r="B5" s="16"/>
      <c r="C5" s="33">
        <f>Monitoring!$B$66</f>
        <v>27</v>
      </c>
      <c r="D5" s="30">
        <f>Monitoring!$F$66</f>
        <v>27</v>
      </c>
      <c r="E5" s="51">
        <f>D5/C5</f>
        <v>1</v>
      </c>
      <c r="F5" s="171">
        <f>Monitoring!$I$66</f>
        <v>4.9749999999999996</v>
      </c>
      <c r="G5" s="13"/>
      <c r="H5" s="50">
        <f>'2011 Actions'!$B$158</f>
        <v>19</v>
      </c>
      <c r="I5" s="50">
        <f>D5-H5</f>
        <v>8</v>
      </c>
      <c r="J5" s="51">
        <f>H5/D5</f>
        <v>0.70370370370370372</v>
      </c>
      <c r="K5" s="13"/>
      <c r="L5" s="61">
        <f>'Action Durations'!$E$58</f>
        <v>39</v>
      </c>
      <c r="M5" s="50">
        <f>'Action Durations'!H58</f>
        <v>9</v>
      </c>
      <c r="N5" s="50">
        <f>'Action Durations'!I58</f>
        <v>20</v>
      </c>
      <c r="O5" s="50">
        <f>'Action Durations'!J58</f>
        <v>4</v>
      </c>
      <c r="P5" s="50">
        <f>'Action Durations'!K58</f>
        <v>5</v>
      </c>
      <c r="Q5" s="50">
        <f>'Action Durations'!L58</f>
        <v>1</v>
      </c>
      <c r="R5" s="13"/>
      <c r="S5" s="52">
        <f>'Beach Days'!$E$67</f>
        <v>2646</v>
      </c>
      <c r="T5" s="52">
        <f>'Beach Days'!$H$67</f>
        <v>231</v>
      </c>
      <c r="U5" s="41">
        <f>T5/S5</f>
        <v>8.7301587301587297E-2</v>
      </c>
    </row>
    <row r="6" spans="1:21" x14ac:dyDescent="0.2">
      <c r="A6" s="36" t="s">
        <v>146</v>
      </c>
      <c r="B6" s="137"/>
      <c r="C6" s="36">
        <f>Monitoring!$B$81</f>
        <v>13</v>
      </c>
      <c r="D6" s="31">
        <f>Monitoring!$F$81</f>
        <v>12</v>
      </c>
      <c r="E6" s="43">
        <f>D6/C6</f>
        <v>0.92307692307692313</v>
      </c>
      <c r="F6" s="172">
        <f>Monitoring!I81</f>
        <v>1.9279999999999999</v>
      </c>
      <c r="G6" s="68"/>
      <c r="H6" s="69">
        <f>'2011 Actions'!$B$176</f>
        <v>12</v>
      </c>
      <c r="I6" s="69">
        <f>D6-H6</f>
        <v>0</v>
      </c>
      <c r="J6" s="43">
        <f>H6/D6</f>
        <v>1</v>
      </c>
      <c r="K6" s="68"/>
      <c r="L6" s="70">
        <f>'Action Durations'!$E$72</f>
        <v>16</v>
      </c>
      <c r="M6" s="69">
        <f>'Action Durations'!H72</f>
        <v>1</v>
      </c>
      <c r="N6" s="69">
        <f>'Action Durations'!I72</f>
        <v>0</v>
      </c>
      <c r="O6" s="69">
        <f>'Action Durations'!J72</f>
        <v>10</v>
      </c>
      <c r="P6" s="69">
        <f>'Action Durations'!K72</f>
        <v>5</v>
      </c>
      <c r="Q6" s="69">
        <f>'Action Durations'!L72</f>
        <v>0</v>
      </c>
      <c r="R6" s="68"/>
      <c r="S6" s="44">
        <f>'Beach Days'!$E$81</f>
        <v>1176</v>
      </c>
      <c r="T6" s="44">
        <f>'Beach Days'!$H$81</f>
        <v>110</v>
      </c>
      <c r="U6" s="43">
        <f>T6/S6</f>
        <v>9.3537414965986401E-2</v>
      </c>
    </row>
    <row r="7" spans="1:21" x14ac:dyDescent="0.2">
      <c r="C7" s="12">
        <f>SUM(C3:C6)</f>
        <v>73</v>
      </c>
      <c r="D7" s="12">
        <f>SUM(D3:D6)</f>
        <v>72</v>
      </c>
      <c r="E7" s="18">
        <f>D7/C7</f>
        <v>0.98630136986301364</v>
      </c>
      <c r="F7" s="173">
        <f>SUM(F3:F6)</f>
        <v>15.458000000000002</v>
      </c>
      <c r="G7" s="12"/>
      <c r="H7" s="12">
        <f>SUM(H3:H6)</f>
        <v>63</v>
      </c>
      <c r="I7" s="17">
        <f>D7-H7</f>
        <v>9</v>
      </c>
      <c r="J7" s="18">
        <f>H7/D7</f>
        <v>0.875</v>
      </c>
      <c r="K7" s="12"/>
      <c r="L7" s="12">
        <f t="shared" ref="L7:Q7" si="0">SUM(L3:L6)</f>
        <v>168</v>
      </c>
      <c r="M7" s="12">
        <f t="shared" si="0"/>
        <v>37</v>
      </c>
      <c r="N7" s="12">
        <f t="shared" si="0"/>
        <v>83</v>
      </c>
      <c r="O7" s="12">
        <f t="shared" si="0"/>
        <v>33</v>
      </c>
      <c r="P7" s="12">
        <f t="shared" si="0"/>
        <v>14</v>
      </c>
      <c r="Q7" s="12">
        <f t="shared" si="0"/>
        <v>1</v>
      </c>
      <c r="R7" s="12"/>
      <c r="S7" s="10">
        <f>SUM(S3:S6)</f>
        <v>7056</v>
      </c>
      <c r="T7" s="10">
        <f>SUM(T3:T6)</f>
        <v>636</v>
      </c>
      <c r="U7" s="54">
        <f>T7/S7</f>
        <v>9.013605442176871E-2</v>
      </c>
    </row>
    <row r="8" spans="1:21" x14ac:dyDescent="0.2">
      <c r="C8" s="12"/>
      <c r="D8" s="12"/>
      <c r="E8" s="18"/>
      <c r="F8" s="10"/>
      <c r="G8" s="12"/>
      <c r="H8" s="12"/>
      <c r="I8" s="17"/>
      <c r="J8" s="18"/>
      <c r="K8" s="12"/>
      <c r="L8" s="12"/>
      <c r="M8" s="12"/>
      <c r="N8" s="12"/>
      <c r="O8" s="12"/>
      <c r="P8" s="12"/>
      <c r="Q8" s="12"/>
      <c r="R8" s="12"/>
      <c r="S8" s="10"/>
      <c r="T8" s="10"/>
      <c r="U8" s="54"/>
    </row>
    <row r="9" spans="1:21" x14ac:dyDescent="0.2">
      <c r="T9" s="19"/>
    </row>
    <row r="10" spans="1:21" x14ac:dyDescent="0.2">
      <c r="A10" s="87" t="s">
        <v>186</v>
      </c>
      <c r="T10" s="19"/>
    </row>
    <row r="11" spans="1:21" x14ac:dyDescent="0.2">
      <c r="C11" s="93" t="s">
        <v>183</v>
      </c>
      <c r="D11" s="86" t="s">
        <v>194</v>
      </c>
    </row>
    <row r="12" spans="1:21" x14ac:dyDescent="0.2">
      <c r="C12" s="93"/>
      <c r="D12" s="86" t="s">
        <v>195</v>
      </c>
    </row>
    <row r="13" spans="1:21" x14ac:dyDescent="0.2">
      <c r="C13" s="93" t="s">
        <v>187</v>
      </c>
      <c r="D13" s="85" t="s">
        <v>193</v>
      </c>
    </row>
    <row r="14" spans="1:21" x14ac:dyDescent="0.2">
      <c r="C14" s="93" t="s">
        <v>184</v>
      </c>
      <c r="D14" s="86" t="s">
        <v>196</v>
      </c>
    </row>
    <row r="15" spans="1:21" x14ac:dyDescent="0.2">
      <c r="C15" s="93"/>
      <c r="D15" s="86" t="s">
        <v>197</v>
      </c>
    </row>
    <row r="16" spans="1:21" x14ac:dyDescent="0.2">
      <c r="C16" s="93" t="s">
        <v>185</v>
      </c>
      <c r="D16" s="85" t="s">
        <v>198</v>
      </c>
    </row>
    <row r="17" spans="3:4" x14ac:dyDescent="0.2">
      <c r="C17" s="93"/>
      <c r="D17" s="85" t="s">
        <v>199</v>
      </c>
    </row>
    <row r="18" spans="3:4" x14ac:dyDescent="0.2">
      <c r="C18" s="93" t="s">
        <v>189</v>
      </c>
      <c r="D18" s="85" t="s">
        <v>200</v>
      </c>
    </row>
    <row r="19" spans="3:4" x14ac:dyDescent="0.2">
      <c r="C19" s="94"/>
      <c r="D19" s="85" t="s">
        <v>201</v>
      </c>
    </row>
    <row r="20" spans="3:4" x14ac:dyDescent="0.2">
      <c r="C20" s="93" t="s">
        <v>188</v>
      </c>
      <c r="D20" s="85" t="s">
        <v>191</v>
      </c>
    </row>
    <row r="21" spans="3:4" x14ac:dyDescent="0.2">
      <c r="C21" s="93" t="s">
        <v>190</v>
      </c>
      <c r="D21" s="85" t="s">
        <v>192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Connecticut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85"/>
  <sheetViews>
    <sheetView zoomScaleNormal="100" workbookViewId="0">
      <selection activeCell="G93" sqref="G93"/>
    </sheetView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7.7109375" style="28" customWidth="1"/>
    <col min="5" max="5" width="12.5703125" style="28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13</v>
      </c>
      <c r="B1" s="25" t="s">
        <v>14</v>
      </c>
      <c r="C1" s="25" t="s">
        <v>204</v>
      </c>
      <c r="D1" s="3" t="s">
        <v>206</v>
      </c>
      <c r="E1" s="25" t="s">
        <v>205</v>
      </c>
      <c r="F1" s="84" t="s">
        <v>323</v>
      </c>
      <c r="G1" s="25" t="s">
        <v>207</v>
      </c>
      <c r="H1" s="25" t="s">
        <v>208</v>
      </c>
      <c r="I1" s="25" t="s">
        <v>209</v>
      </c>
      <c r="J1" s="25" t="s">
        <v>210</v>
      </c>
    </row>
    <row r="2" spans="1:10" ht="12.75" customHeight="1" x14ac:dyDescent="0.2">
      <c r="A2" s="139" t="s">
        <v>44</v>
      </c>
      <c r="B2" s="139" t="s">
        <v>45</v>
      </c>
      <c r="C2" s="139" t="s">
        <v>46</v>
      </c>
      <c r="D2" s="139">
        <v>2</v>
      </c>
      <c r="E2" s="139" t="s">
        <v>32</v>
      </c>
      <c r="F2" s="163">
        <v>0.124</v>
      </c>
      <c r="G2" s="139">
        <v>41.057029999999997</v>
      </c>
      <c r="H2" s="139">
        <v>-73.435469999999995</v>
      </c>
      <c r="I2" s="139">
        <v>41.057139999999997</v>
      </c>
      <c r="J2" s="139">
        <v>-73.437719999999999</v>
      </c>
    </row>
    <row r="3" spans="1:10" ht="12.75" customHeight="1" x14ac:dyDescent="0.2">
      <c r="A3" s="139" t="s">
        <v>44</v>
      </c>
      <c r="B3" s="139" t="s">
        <v>47</v>
      </c>
      <c r="C3" s="139" t="s">
        <v>48</v>
      </c>
      <c r="D3" s="139">
        <v>2</v>
      </c>
      <c r="E3" s="139" t="s">
        <v>32</v>
      </c>
      <c r="F3" s="163">
        <v>7.8E-2</v>
      </c>
      <c r="G3" s="139">
        <v>41.116059999999997</v>
      </c>
      <c r="H3" s="139">
        <v>-73.31814</v>
      </c>
      <c r="I3" s="139">
        <v>41.115499999999997</v>
      </c>
      <c r="J3" s="139">
        <v>-73.319220000000001</v>
      </c>
    </row>
    <row r="4" spans="1:10" ht="12.75" customHeight="1" x14ac:dyDescent="0.2">
      <c r="A4" s="139" t="s">
        <v>44</v>
      </c>
      <c r="B4" s="139" t="s">
        <v>49</v>
      </c>
      <c r="C4" s="139" t="s">
        <v>50</v>
      </c>
      <c r="D4" s="139">
        <v>3</v>
      </c>
      <c r="E4" s="139" t="s">
        <v>32</v>
      </c>
      <c r="F4" s="163">
        <v>0.105</v>
      </c>
      <c r="G4" s="139">
        <v>41.005389999999998</v>
      </c>
      <c r="H4" s="139">
        <v>-73.644360000000006</v>
      </c>
      <c r="I4" s="139">
        <v>41.00403</v>
      </c>
      <c r="J4" s="139">
        <v>-73.645110000000003</v>
      </c>
    </row>
    <row r="5" spans="1:10" ht="12.75" customHeight="1" x14ac:dyDescent="0.2">
      <c r="A5" s="139" t="s">
        <v>44</v>
      </c>
      <c r="B5" s="139" t="s">
        <v>51</v>
      </c>
      <c r="C5" s="139" t="s">
        <v>52</v>
      </c>
      <c r="D5" s="139">
        <v>2</v>
      </c>
      <c r="E5" s="139" t="s">
        <v>32</v>
      </c>
      <c r="F5" s="163">
        <v>0.20100000000000001</v>
      </c>
      <c r="G5" s="139">
        <v>41.086359999999999</v>
      </c>
      <c r="H5" s="139">
        <v>-73.392139999999998</v>
      </c>
      <c r="I5" s="139">
        <v>41.083669999999998</v>
      </c>
      <c r="J5" s="139">
        <v>-73.392560000000003</v>
      </c>
    </row>
    <row r="6" spans="1:10" ht="12.75" customHeight="1" x14ac:dyDescent="0.2">
      <c r="A6" s="139" t="s">
        <v>44</v>
      </c>
      <c r="B6" s="139" t="s">
        <v>53</v>
      </c>
      <c r="C6" s="139" t="s">
        <v>54</v>
      </c>
      <c r="D6" s="139">
        <v>2</v>
      </c>
      <c r="E6" s="139" t="s">
        <v>32</v>
      </c>
      <c r="F6" s="163">
        <v>0.53600000000000003</v>
      </c>
      <c r="G6" s="139">
        <v>41.107810000000001</v>
      </c>
      <c r="H6" s="139">
        <v>-73.347189999999998</v>
      </c>
      <c r="I6" s="139">
        <v>41.102220000000003</v>
      </c>
      <c r="J6" s="139">
        <v>-73.353189999999998</v>
      </c>
    </row>
    <row r="7" spans="1:10" ht="12.75" customHeight="1" x14ac:dyDescent="0.2">
      <c r="A7" s="139" t="s">
        <v>44</v>
      </c>
      <c r="B7" s="139" t="s">
        <v>55</v>
      </c>
      <c r="C7" s="139" t="s">
        <v>56</v>
      </c>
      <c r="D7" s="139">
        <v>3</v>
      </c>
      <c r="E7" s="139" t="s">
        <v>32</v>
      </c>
      <c r="F7" s="163">
        <v>0.25700000000000001</v>
      </c>
      <c r="G7" s="139">
        <v>41.0396</v>
      </c>
      <c r="H7" s="139">
        <v>-73.516670000000005</v>
      </c>
      <c r="I7" s="139">
        <v>41.038580000000003</v>
      </c>
      <c r="J7" s="139">
        <v>-73.52064</v>
      </c>
    </row>
    <row r="8" spans="1:10" ht="12.75" customHeight="1" x14ac:dyDescent="0.2">
      <c r="A8" s="139" t="s">
        <v>44</v>
      </c>
      <c r="B8" s="139" t="s">
        <v>57</v>
      </c>
      <c r="C8" s="139" t="s">
        <v>58</v>
      </c>
      <c r="D8" s="139">
        <v>3</v>
      </c>
      <c r="E8" s="139" t="s">
        <v>32</v>
      </c>
      <c r="F8" s="163">
        <v>0.18</v>
      </c>
      <c r="G8" s="139">
        <v>41.047139999999999</v>
      </c>
      <c r="H8" s="139">
        <v>-73.496920000000003</v>
      </c>
      <c r="I8" s="139">
        <v>41.046480000000003</v>
      </c>
      <c r="J8" s="139">
        <v>-73.500039999999998</v>
      </c>
    </row>
    <row r="9" spans="1:10" ht="12.75" customHeight="1" x14ac:dyDescent="0.2">
      <c r="A9" s="139" t="s">
        <v>44</v>
      </c>
      <c r="B9" s="139" t="s">
        <v>59</v>
      </c>
      <c r="C9" s="139" t="s">
        <v>60</v>
      </c>
      <c r="D9" s="139">
        <v>2</v>
      </c>
      <c r="E9" s="139" t="s">
        <v>32</v>
      </c>
      <c r="F9" s="163">
        <v>0.222</v>
      </c>
      <c r="G9" s="139">
        <v>40.982390000000002</v>
      </c>
      <c r="H9" s="139">
        <v>-73.626329999999996</v>
      </c>
      <c r="I9" s="139">
        <v>40.981250000000003</v>
      </c>
      <c r="J9" s="139">
        <v>-73.629440000000002</v>
      </c>
    </row>
    <row r="10" spans="1:10" ht="12.75" customHeight="1" x14ac:dyDescent="0.2">
      <c r="A10" s="139" t="s">
        <v>44</v>
      </c>
      <c r="B10" s="139" t="s">
        <v>61</v>
      </c>
      <c r="C10" s="139" t="s">
        <v>62</v>
      </c>
      <c r="D10" s="139">
        <v>3</v>
      </c>
      <c r="E10" s="139" t="s">
        <v>32</v>
      </c>
      <c r="F10" s="163">
        <v>0.40300000000000002</v>
      </c>
      <c r="G10" s="139">
        <v>41.009779999999999</v>
      </c>
      <c r="H10" s="139">
        <v>-73.569419999999994</v>
      </c>
      <c r="I10" s="139">
        <v>41.004249999999999</v>
      </c>
      <c r="J10" s="139">
        <v>-73.571359999999999</v>
      </c>
    </row>
    <row r="11" spans="1:10" ht="12.75" customHeight="1" x14ac:dyDescent="0.2">
      <c r="A11" s="139" t="s">
        <v>44</v>
      </c>
      <c r="B11" s="139" t="s">
        <v>63</v>
      </c>
      <c r="C11" s="139" t="s">
        <v>64</v>
      </c>
      <c r="D11" s="139">
        <v>2</v>
      </c>
      <c r="E11" s="139" t="s">
        <v>32</v>
      </c>
      <c r="F11" s="163">
        <v>1E-3</v>
      </c>
      <c r="G11" s="139">
        <v>41.078919999999997</v>
      </c>
      <c r="H11" s="139">
        <v>-73.420469999999995</v>
      </c>
      <c r="I11" s="139">
        <v>41.078940000000003</v>
      </c>
      <c r="J11" s="139">
        <v>-73.420500000000004</v>
      </c>
    </row>
    <row r="12" spans="1:10" ht="12.75" customHeight="1" x14ac:dyDescent="0.2">
      <c r="A12" s="139" t="s">
        <v>44</v>
      </c>
      <c r="B12" s="139" t="s">
        <v>65</v>
      </c>
      <c r="C12" s="139" t="s">
        <v>66</v>
      </c>
      <c r="D12" s="139">
        <v>2</v>
      </c>
      <c r="E12" s="139" t="s">
        <v>32</v>
      </c>
      <c r="F12" s="163">
        <v>0.18099999999999999</v>
      </c>
      <c r="G12" s="139">
        <v>40.98856</v>
      </c>
      <c r="H12" s="139">
        <v>-73.612719999999996</v>
      </c>
      <c r="I12" s="139">
        <v>40.98903</v>
      </c>
      <c r="J12" s="139">
        <v>-73.610420000000005</v>
      </c>
    </row>
    <row r="13" spans="1:10" ht="12.75" customHeight="1" x14ac:dyDescent="0.2">
      <c r="A13" s="139" t="s">
        <v>44</v>
      </c>
      <c r="B13" s="139" t="s">
        <v>67</v>
      </c>
      <c r="C13" s="139" t="s">
        <v>68</v>
      </c>
      <c r="D13" s="139">
        <v>3</v>
      </c>
      <c r="E13" s="139" t="s">
        <v>32</v>
      </c>
      <c r="F13" s="163">
        <v>0.39300000000000002</v>
      </c>
      <c r="G13" s="139">
        <v>41.142969999999998</v>
      </c>
      <c r="H13" s="139">
        <v>-73.233940000000004</v>
      </c>
      <c r="I13" s="139">
        <v>41.138390000000001</v>
      </c>
      <c r="J13" s="139">
        <v>-73.238389999999995</v>
      </c>
    </row>
    <row r="14" spans="1:10" ht="12.75" customHeight="1" x14ac:dyDescent="0.2">
      <c r="A14" s="139" t="s">
        <v>44</v>
      </c>
      <c r="B14" s="139" t="s">
        <v>69</v>
      </c>
      <c r="C14" s="139" t="s">
        <v>70</v>
      </c>
      <c r="D14" s="139">
        <v>2</v>
      </c>
      <c r="E14" s="139" t="s">
        <v>32</v>
      </c>
      <c r="F14" s="163">
        <v>3.6999999999999998E-2</v>
      </c>
      <c r="G14" s="139">
        <v>41.147500000000001</v>
      </c>
      <c r="H14" s="139">
        <v>-73.129360000000005</v>
      </c>
      <c r="I14" s="139">
        <v>41.147500000000001</v>
      </c>
      <c r="J14" s="139">
        <v>-73.13006</v>
      </c>
    </row>
    <row r="15" spans="1:10" ht="12.75" customHeight="1" x14ac:dyDescent="0.2">
      <c r="A15" s="139" t="s">
        <v>44</v>
      </c>
      <c r="B15" s="139" t="s">
        <v>71</v>
      </c>
      <c r="C15" s="139" t="s">
        <v>72</v>
      </c>
      <c r="D15" s="139">
        <v>2</v>
      </c>
      <c r="E15" s="139" t="s">
        <v>32</v>
      </c>
      <c r="F15" s="163">
        <v>0.31</v>
      </c>
      <c r="G15" s="139">
        <v>41.148919999999997</v>
      </c>
      <c r="H15" s="139">
        <v>-73.137860000000003</v>
      </c>
      <c r="I15" s="139">
        <v>41.151029999999999</v>
      </c>
      <c r="J15" s="139">
        <v>-73.142920000000004</v>
      </c>
    </row>
    <row r="16" spans="1:10" ht="12.75" customHeight="1" x14ac:dyDescent="0.2">
      <c r="A16" s="139" t="s">
        <v>44</v>
      </c>
      <c r="B16" s="139" t="s">
        <v>73</v>
      </c>
      <c r="C16" s="139" t="s">
        <v>74</v>
      </c>
      <c r="D16" s="139">
        <v>2</v>
      </c>
      <c r="E16" s="139" t="s">
        <v>32</v>
      </c>
      <c r="F16" s="163">
        <v>4.0000000000000001E-3</v>
      </c>
      <c r="G16" s="139">
        <v>41.091920000000002</v>
      </c>
      <c r="H16" s="139">
        <v>-73.400859999999994</v>
      </c>
      <c r="I16" s="139">
        <v>41.091970000000003</v>
      </c>
      <c r="J16" s="139">
        <v>-73.400919999999999</v>
      </c>
    </row>
    <row r="17" spans="1:10" ht="12.75" customHeight="1" x14ac:dyDescent="0.2">
      <c r="A17" s="139" t="s">
        <v>44</v>
      </c>
      <c r="B17" s="139" t="s">
        <v>75</v>
      </c>
      <c r="C17" s="139" t="s">
        <v>76</v>
      </c>
      <c r="D17" s="139">
        <v>3</v>
      </c>
      <c r="E17" s="139" t="s">
        <v>32</v>
      </c>
      <c r="F17" s="163">
        <v>0.2</v>
      </c>
      <c r="G17" s="139">
        <v>41.044469999999997</v>
      </c>
      <c r="H17" s="139">
        <v>-73.482609999999994</v>
      </c>
      <c r="I17" s="139">
        <v>41.046100000000003</v>
      </c>
      <c r="J17" s="139">
        <v>-73.483329999999995</v>
      </c>
    </row>
    <row r="18" spans="1:10" ht="12.75" customHeight="1" x14ac:dyDescent="0.2">
      <c r="A18" s="139" t="s">
        <v>44</v>
      </c>
      <c r="B18" s="139" t="s">
        <v>77</v>
      </c>
      <c r="C18" s="139" t="s">
        <v>78</v>
      </c>
      <c r="D18" s="139">
        <v>3</v>
      </c>
      <c r="E18" s="139" t="s">
        <v>32</v>
      </c>
      <c r="F18" s="163">
        <v>0.20799999999999999</v>
      </c>
      <c r="G18" s="139">
        <v>41.13597</v>
      </c>
      <c r="H18" s="139">
        <v>-73.240139999999997</v>
      </c>
      <c r="I18" s="139">
        <v>41.133110000000002</v>
      </c>
      <c r="J18" s="139">
        <v>-73.241280000000003</v>
      </c>
    </row>
    <row r="19" spans="1:10" ht="12.75" customHeight="1" x14ac:dyDescent="0.2">
      <c r="A19" s="139" t="s">
        <v>44</v>
      </c>
      <c r="B19" s="139" t="s">
        <v>79</v>
      </c>
      <c r="C19" s="139" t="s">
        <v>80</v>
      </c>
      <c r="D19" s="139">
        <v>3</v>
      </c>
      <c r="E19" s="139" t="s">
        <v>32</v>
      </c>
      <c r="F19" s="163">
        <v>9.9000000000000005E-2</v>
      </c>
      <c r="G19" s="139">
        <v>41.044249999999998</v>
      </c>
      <c r="H19" s="139">
        <v>-73.501620000000003</v>
      </c>
      <c r="I19" s="139">
        <v>41.04327</v>
      </c>
      <c r="J19" s="139">
        <v>-73.502930000000006</v>
      </c>
    </row>
    <row r="20" spans="1:10" ht="12.75" customHeight="1" x14ac:dyDescent="0.2">
      <c r="A20" s="139" t="s">
        <v>44</v>
      </c>
      <c r="B20" s="139" t="s">
        <v>81</v>
      </c>
      <c r="C20" s="139" t="s">
        <v>82</v>
      </c>
      <c r="D20" s="139">
        <v>2</v>
      </c>
      <c r="E20" s="139" t="s">
        <v>32</v>
      </c>
      <c r="F20" s="163">
        <v>2.1000000000000001E-2</v>
      </c>
      <c r="G20" s="139">
        <v>41.062109999999997</v>
      </c>
      <c r="H20" s="139">
        <v>-73.434920000000005</v>
      </c>
      <c r="I20" s="139">
        <v>41.061860000000003</v>
      </c>
      <c r="J20" s="139">
        <v>-73.435029999999998</v>
      </c>
    </row>
    <row r="21" spans="1:10" ht="12.75" customHeight="1" x14ac:dyDescent="0.2">
      <c r="A21" s="139" t="s">
        <v>44</v>
      </c>
      <c r="B21" s="139" t="s">
        <v>83</v>
      </c>
      <c r="C21" s="139" t="s">
        <v>84</v>
      </c>
      <c r="D21" s="139">
        <v>3</v>
      </c>
      <c r="E21" s="139" t="s">
        <v>32</v>
      </c>
      <c r="F21" s="163">
        <v>0.127</v>
      </c>
      <c r="G21" s="139">
        <v>41.124580000000002</v>
      </c>
      <c r="H21" s="139">
        <v>-73.27722</v>
      </c>
      <c r="I21" s="139">
        <v>41.125279999999997</v>
      </c>
      <c r="J21" s="139">
        <v>-73.279439999999994</v>
      </c>
    </row>
    <row r="22" spans="1:10" ht="12.75" customHeight="1" x14ac:dyDescent="0.2">
      <c r="A22" s="139" t="s">
        <v>44</v>
      </c>
      <c r="B22" s="139" t="s">
        <v>85</v>
      </c>
      <c r="C22" s="139" t="s">
        <v>86</v>
      </c>
      <c r="D22" s="139">
        <v>1</v>
      </c>
      <c r="E22" s="139" t="s">
        <v>32</v>
      </c>
      <c r="F22" s="163">
        <v>1.802</v>
      </c>
      <c r="G22" s="139">
        <v>41.160580000000003</v>
      </c>
      <c r="H22" s="139">
        <v>-73.19</v>
      </c>
      <c r="I22" s="139">
        <v>41.14725</v>
      </c>
      <c r="J22" s="139">
        <v>-73.215940000000003</v>
      </c>
    </row>
    <row r="23" spans="1:10" ht="12.75" customHeight="1" x14ac:dyDescent="0.2">
      <c r="A23" s="139" t="s">
        <v>44</v>
      </c>
      <c r="B23" s="139" t="s">
        <v>87</v>
      </c>
      <c r="C23" s="139" t="s">
        <v>88</v>
      </c>
      <c r="D23" s="139">
        <v>3</v>
      </c>
      <c r="E23" s="139" t="s">
        <v>32</v>
      </c>
      <c r="F23" s="163">
        <v>0.21199999999999999</v>
      </c>
      <c r="G23" s="139">
        <v>41.089080000000003</v>
      </c>
      <c r="H23" s="139">
        <v>-73.390420000000006</v>
      </c>
      <c r="I23" s="139">
        <v>41.086359999999999</v>
      </c>
      <c r="J23" s="139">
        <v>-73.392139999999998</v>
      </c>
    </row>
    <row r="24" spans="1:10" ht="12.75" customHeight="1" x14ac:dyDescent="0.2">
      <c r="A24" s="139" t="s">
        <v>44</v>
      </c>
      <c r="B24" s="139" t="s">
        <v>89</v>
      </c>
      <c r="C24" s="139" t="s">
        <v>90</v>
      </c>
      <c r="D24" s="139">
        <v>1</v>
      </c>
      <c r="E24" s="139" t="s">
        <v>32</v>
      </c>
      <c r="F24" s="163">
        <v>1.1870000000000001</v>
      </c>
      <c r="G24" s="139">
        <v>41.115279999999998</v>
      </c>
      <c r="H24" s="139">
        <v>-73.320310000000006</v>
      </c>
      <c r="I24" s="139">
        <v>41.112029999999997</v>
      </c>
      <c r="J24" s="139">
        <v>-73.339219999999997</v>
      </c>
    </row>
    <row r="25" spans="1:10" ht="12.75" customHeight="1" x14ac:dyDescent="0.2">
      <c r="A25" s="139" t="s">
        <v>44</v>
      </c>
      <c r="B25" s="139" t="s">
        <v>91</v>
      </c>
      <c r="C25" s="139" t="s">
        <v>31</v>
      </c>
      <c r="D25" s="139">
        <v>2</v>
      </c>
      <c r="E25" s="139" t="s">
        <v>32</v>
      </c>
      <c r="F25" s="163">
        <v>0.47799999999999998</v>
      </c>
      <c r="G25" s="139">
        <v>41.16525</v>
      </c>
      <c r="H25" s="139">
        <v>-73.108419999999995</v>
      </c>
      <c r="I25" s="139">
        <v>41.15869</v>
      </c>
      <c r="J25" s="139">
        <v>-73.110470000000007</v>
      </c>
    </row>
    <row r="26" spans="1:10" ht="12.75" customHeight="1" x14ac:dyDescent="0.2">
      <c r="A26" s="139" t="s">
        <v>44</v>
      </c>
      <c r="B26" s="139" t="s">
        <v>92</v>
      </c>
      <c r="C26" s="139" t="s">
        <v>93</v>
      </c>
      <c r="D26" s="139">
        <v>3</v>
      </c>
      <c r="E26" s="139" t="s">
        <v>32</v>
      </c>
      <c r="F26" s="163">
        <v>0.03</v>
      </c>
      <c r="G26" s="139">
        <v>41.120890000000003</v>
      </c>
      <c r="H26" s="139">
        <v>-73.270470000000003</v>
      </c>
      <c r="I26" s="139">
        <v>41.120919999999998</v>
      </c>
      <c r="J26" s="139">
        <v>-73.271079999999998</v>
      </c>
    </row>
    <row r="27" spans="1:10" ht="12.75" customHeight="1" x14ac:dyDescent="0.2">
      <c r="A27" s="139" t="s">
        <v>44</v>
      </c>
      <c r="B27" s="139" t="s">
        <v>94</v>
      </c>
      <c r="C27" s="139" t="s">
        <v>95</v>
      </c>
      <c r="D27" s="139">
        <v>3</v>
      </c>
      <c r="E27" s="139" t="s">
        <v>32</v>
      </c>
      <c r="F27" s="163">
        <v>0.158</v>
      </c>
      <c r="G27" s="139">
        <v>41.126330000000003</v>
      </c>
      <c r="H27" s="139">
        <v>-73.295310000000001</v>
      </c>
      <c r="I27" s="139">
        <v>41.124859999999998</v>
      </c>
      <c r="J27" s="139">
        <v>-73.297560000000004</v>
      </c>
    </row>
    <row r="28" spans="1:10" ht="12.75" customHeight="1" x14ac:dyDescent="0.2">
      <c r="A28" s="139" t="s">
        <v>44</v>
      </c>
      <c r="B28" s="139" t="s">
        <v>96</v>
      </c>
      <c r="C28" s="139" t="s">
        <v>97</v>
      </c>
      <c r="D28" s="139">
        <v>3</v>
      </c>
      <c r="E28" s="139" t="s">
        <v>32</v>
      </c>
      <c r="F28" s="163">
        <v>9.2999999999999999E-2</v>
      </c>
      <c r="G28" s="139">
        <v>41.046080000000003</v>
      </c>
      <c r="H28" s="139">
        <v>-73.492000000000004</v>
      </c>
      <c r="I28" s="139">
        <v>41.046469999999999</v>
      </c>
      <c r="J28" s="139">
        <v>-73.493690000000001</v>
      </c>
    </row>
    <row r="29" spans="1:10" ht="12.75" customHeight="1" x14ac:dyDescent="0.2">
      <c r="A29" s="141" t="s">
        <v>44</v>
      </c>
      <c r="B29" s="141" t="s">
        <v>98</v>
      </c>
      <c r="C29" s="141" t="s">
        <v>99</v>
      </c>
      <c r="D29" s="141">
        <v>3</v>
      </c>
      <c r="E29" s="141" t="s">
        <v>32</v>
      </c>
      <c r="F29" s="167">
        <v>0.14899999999999999</v>
      </c>
      <c r="G29" s="141">
        <v>41.03839</v>
      </c>
      <c r="H29" s="141">
        <v>-73.521609999999995</v>
      </c>
      <c r="I29" s="141">
        <v>41.036549999999998</v>
      </c>
      <c r="J29" s="141">
        <v>-73.5227</v>
      </c>
    </row>
    <row r="30" spans="1:10" ht="12.75" customHeight="1" x14ac:dyDescent="0.2">
      <c r="A30" s="33"/>
      <c r="B30" s="34">
        <f>COUNTA(B2:B29)</f>
        <v>28</v>
      </c>
      <c r="C30" s="33"/>
      <c r="D30"/>
      <c r="E30" s="33"/>
      <c r="F30" s="164">
        <f>SUM(F2:F29)</f>
        <v>7.7960000000000012</v>
      </c>
      <c r="G30" s="33"/>
      <c r="H30" s="33"/>
      <c r="I30" s="33"/>
      <c r="J30" s="33"/>
    </row>
    <row r="31" spans="1:10" ht="12.75" customHeight="1" x14ac:dyDescent="0.2">
      <c r="A31" s="33"/>
      <c r="B31" s="33"/>
      <c r="C31" s="33"/>
      <c r="D31"/>
      <c r="E31" s="33"/>
      <c r="F31" s="165"/>
      <c r="G31" s="33"/>
      <c r="H31" s="33"/>
      <c r="I31" s="33"/>
      <c r="J31" s="33"/>
    </row>
    <row r="32" spans="1:10" ht="12.75" customHeight="1" x14ac:dyDescent="0.2">
      <c r="A32" s="139" t="s">
        <v>100</v>
      </c>
      <c r="B32" s="139" t="s">
        <v>101</v>
      </c>
      <c r="C32" s="139" t="s">
        <v>102</v>
      </c>
      <c r="D32" s="139">
        <v>1</v>
      </c>
      <c r="E32" s="139" t="s">
        <v>32</v>
      </c>
      <c r="F32" s="163">
        <v>4.5999999999999999E-2</v>
      </c>
      <c r="G32" s="139">
        <v>41.273440000000001</v>
      </c>
      <c r="H32" s="139">
        <v>-72.395079999999993</v>
      </c>
      <c r="I32" s="139">
        <v>41.273780000000002</v>
      </c>
      <c r="J32" s="139">
        <v>-72.395610000000005</v>
      </c>
    </row>
    <row r="33" spans="1:10" ht="12.75" customHeight="1" x14ac:dyDescent="0.2">
      <c r="A33" s="139" t="s">
        <v>100</v>
      </c>
      <c r="B33" s="139" t="s">
        <v>103</v>
      </c>
      <c r="C33" s="139" t="s">
        <v>104</v>
      </c>
      <c r="D33" s="139">
        <v>1</v>
      </c>
      <c r="E33" s="139" t="s">
        <v>32</v>
      </c>
      <c r="F33" s="163">
        <v>4.8000000000000001E-2</v>
      </c>
      <c r="G33" s="139">
        <v>41.27861</v>
      </c>
      <c r="H33" s="139">
        <v>-72.442220000000006</v>
      </c>
      <c r="I33" s="139">
        <v>41.278860000000002</v>
      </c>
      <c r="J33" s="139">
        <v>-72.443060000000003</v>
      </c>
    </row>
    <row r="34" spans="1:10" ht="12.75" customHeight="1" x14ac:dyDescent="0.2">
      <c r="A34" s="139" t="s">
        <v>100</v>
      </c>
      <c r="B34" s="139" t="s">
        <v>105</v>
      </c>
      <c r="C34" s="139" t="s">
        <v>106</v>
      </c>
      <c r="D34" s="139">
        <v>3</v>
      </c>
      <c r="E34" s="139" t="s">
        <v>32</v>
      </c>
      <c r="F34" s="163">
        <v>8.5999999999999993E-2</v>
      </c>
      <c r="G34" s="139">
        <v>41.267829999999996</v>
      </c>
      <c r="H34" s="139">
        <v>-72.519890000000004</v>
      </c>
      <c r="I34" s="139">
        <v>41.268920000000001</v>
      </c>
      <c r="J34" s="139">
        <v>-72.520470000000003</v>
      </c>
    </row>
    <row r="35" spans="1:10" ht="12.75" customHeight="1" x14ac:dyDescent="0.2">
      <c r="A35" s="139" t="s">
        <v>100</v>
      </c>
      <c r="B35" s="139" t="s">
        <v>107</v>
      </c>
      <c r="C35" s="139" t="s">
        <v>108</v>
      </c>
      <c r="D35" s="139">
        <v>1</v>
      </c>
      <c r="E35" s="139" t="s">
        <v>32</v>
      </c>
      <c r="F35" s="163">
        <v>3.5000000000000003E-2</v>
      </c>
      <c r="G35" s="139">
        <v>41.268720000000002</v>
      </c>
      <c r="H35" s="139">
        <v>-72.393029999999996</v>
      </c>
      <c r="I35" s="139">
        <v>41.269190000000002</v>
      </c>
      <c r="J35" s="139">
        <v>-72.393249999999995</v>
      </c>
    </row>
    <row r="36" spans="1:10" ht="12.75" customHeight="1" x14ac:dyDescent="0.2">
      <c r="A36" s="141" t="s">
        <v>100</v>
      </c>
      <c r="B36" s="141" t="s">
        <v>109</v>
      </c>
      <c r="C36" s="141" t="s">
        <v>110</v>
      </c>
      <c r="D36" s="141">
        <v>1</v>
      </c>
      <c r="E36" s="141" t="s">
        <v>32</v>
      </c>
      <c r="F36" s="167">
        <v>0.54400000000000004</v>
      </c>
      <c r="G36" s="141">
        <v>41.278559999999999</v>
      </c>
      <c r="H36" s="141">
        <v>-72.454390000000004</v>
      </c>
      <c r="I36" s="141">
        <v>41.274079999999998</v>
      </c>
      <c r="J36" s="141">
        <v>-72.462670000000003</v>
      </c>
    </row>
    <row r="37" spans="1:10" ht="12.75" customHeight="1" x14ac:dyDescent="0.2">
      <c r="A37" s="33"/>
      <c r="B37" s="34">
        <f>COUNTA(B32:B36)</f>
        <v>5</v>
      </c>
      <c r="C37" s="33"/>
      <c r="D37"/>
      <c r="E37" s="33"/>
      <c r="F37" s="164">
        <f>SUM(F32:F36)</f>
        <v>0.75900000000000001</v>
      </c>
      <c r="G37" s="33"/>
      <c r="H37" s="33"/>
      <c r="I37" s="33"/>
      <c r="J37" s="33"/>
    </row>
    <row r="38" spans="1:10" ht="12.75" customHeight="1" x14ac:dyDescent="0.2">
      <c r="A38" s="33"/>
      <c r="B38" s="33"/>
      <c r="C38" s="33"/>
      <c r="D38"/>
      <c r="E38" s="33"/>
      <c r="F38" s="165"/>
      <c r="G38" s="33"/>
      <c r="H38" s="33"/>
      <c r="I38" s="33"/>
      <c r="J38" s="33"/>
    </row>
    <row r="39" spans="1:10" ht="12.75" customHeight="1" x14ac:dyDescent="0.2">
      <c r="A39" s="140" t="s">
        <v>111</v>
      </c>
      <c r="B39" s="140" t="s">
        <v>280</v>
      </c>
      <c r="C39" s="140" t="s">
        <v>281</v>
      </c>
      <c r="D39" s="140">
        <v>2</v>
      </c>
      <c r="E39" s="140" t="s">
        <v>32</v>
      </c>
      <c r="F39" s="163">
        <v>8.6999999999999994E-2</v>
      </c>
      <c r="G39" s="140">
        <v>41.25665</v>
      </c>
      <c r="H39" s="140">
        <v>-72.94735</v>
      </c>
      <c r="I39" s="140">
        <v>41.256149999999998</v>
      </c>
      <c r="J39" s="140">
        <v>-72.948769999999996</v>
      </c>
    </row>
    <row r="40" spans="1:10" ht="12.75" customHeight="1" x14ac:dyDescent="0.2">
      <c r="A40" s="140" t="s">
        <v>111</v>
      </c>
      <c r="B40" s="140" t="s">
        <v>112</v>
      </c>
      <c r="C40" s="140" t="s">
        <v>113</v>
      </c>
      <c r="D40" s="140">
        <v>2</v>
      </c>
      <c r="E40" s="140" t="s">
        <v>32</v>
      </c>
      <c r="F40" s="163">
        <v>4.8000000000000001E-2</v>
      </c>
      <c r="G40" s="140">
        <v>41.223469999999999</v>
      </c>
      <c r="H40" s="140">
        <v>-72.995000000000005</v>
      </c>
      <c r="I40" s="140">
        <v>41.223469999999999</v>
      </c>
      <c r="J40" s="140">
        <v>-72.995890000000003</v>
      </c>
    </row>
    <row r="41" spans="1:10" ht="12.75" customHeight="1" x14ac:dyDescent="0.2">
      <c r="A41" s="140" t="s">
        <v>111</v>
      </c>
      <c r="B41" s="140" t="s">
        <v>114</v>
      </c>
      <c r="C41" s="140" t="s">
        <v>115</v>
      </c>
      <c r="D41" s="140">
        <v>2</v>
      </c>
      <c r="E41" s="140" t="s">
        <v>32</v>
      </c>
      <c r="F41" s="163">
        <v>0.109</v>
      </c>
      <c r="G41" s="140">
        <v>41.223439999999997</v>
      </c>
      <c r="H41" s="140">
        <v>-72.992919999999998</v>
      </c>
      <c r="I41" s="140">
        <v>41.223170000000003</v>
      </c>
      <c r="J41" s="140">
        <v>-72.994780000000006</v>
      </c>
    </row>
    <row r="42" spans="1:10" ht="12.75" customHeight="1" x14ac:dyDescent="0.2">
      <c r="A42" s="140" t="s">
        <v>111</v>
      </c>
      <c r="B42" s="140" t="s">
        <v>116</v>
      </c>
      <c r="C42" s="140" t="s">
        <v>117</v>
      </c>
      <c r="D42" s="140">
        <v>1</v>
      </c>
      <c r="E42" s="140" t="s">
        <v>32</v>
      </c>
      <c r="F42" s="163">
        <v>8.5000000000000006E-2</v>
      </c>
      <c r="G42" s="140">
        <v>41.261279999999999</v>
      </c>
      <c r="H42" s="140">
        <v>-72.821190000000001</v>
      </c>
      <c r="I42" s="140">
        <v>41.261920000000003</v>
      </c>
      <c r="J42" s="140">
        <v>-72.822360000000003</v>
      </c>
    </row>
    <row r="43" spans="1:10" ht="12.75" customHeight="1" x14ac:dyDescent="0.2">
      <c r="A43" s="140" t="s">
        <v>111</v>
      </c>
      <c r="B43" s="140" t="s">
        <v>118</v>
      </c>
      <c r="C43" s="140" t="s">
        <v>119</v>
      </c>
      <c r="D43" s="140">
        <v>1</v>
      </c>
      <c r="E43" s="140" t="s">
        <v>32</v>
      </c>
      <c r="F43" s="163">
        <v>4.2000000000000003E-2</v>
      </c>
      <c r="G43" s="140">
        <v>41.256639999999997</v>
      </c>
      <c r="H43" s="140">
        <v>-72.850750000000005</v>
      </c>
      <c r="I43" s="140">
        <v>41.256169999999997</v>
      </c>
      <c r="J43" s="140">
        <v>-72.851140000000001</v>
      </c>
    </row>
    <row r="44" spans="1:10" ht="12.75" customHeight="1" x14ac:dyDescent="0.2">
      <c r="A44" s="140" t="s">
        <v>111</v>
      </c>
      <c r="B44" s="140" t="s">
        <v>282</v>
      </c>
      <c r="C44" s="140" t="s">
        <v>283</v>
      </c>
      <c r="D44" s="140">
        <v>2</v>
      </c>
      <c r="E44" s="140" t="s">
        <v>32</v>
      </c>
      <c r="F44" s="163">
        <v>0.113</v>
      </c>
      <c r="G44" s="140">
        <v>41.2468</v>
      </c>
      <c r="H44" s="140">
        <v>-72.963880000000003</v>
      </c>
      <c r="I44" s="140">
        <v>41.245899999999999</v>
      </c>
      <c r="J44" s="140">
        <v>-72.965829999999997</v>
      </c>
    </row>
    <row r="45" spans="1:10" ht="12.75" customHeight="1" x14ac:dyDescent="0.2">
      <c r="A45" s="140" t="s">
        <v>111</v>
      </c>
      <c r="B45" s="140" t="s">
        <v>120</v>
      </c>
      <c r="C45" s="140" t="s">
        <v>121</v>
      </c>
      <c r="D45" s="140">
        <v>1</v>
      </c>
      <c r="E45" s="140" t="s">
        <v>32</v>
      </c>
      <c r="F45" s="163">
        <v>0.16</v>
      </c>
      <c r="G45" s="140">
        <v>41.245359999999998</v>
      </c>
      <c r="H45" s="140">
        <v>-72.867189999999994</v>
      </c>
      <c r="I45" s="140">
        <v>41.245139999999999</v>
      </c>
      <c r="J45" s="140">
        <v>-72.870059999999995</v>
      </c>
    </row>
    <row r="46" spans="1:10" ht="12.75" customHeight="1" x14ac:dyDescent="0.2">
      <c r="A46" s="140" t="s">
        <v>111</v>
      </c>
      <c r="B46" s="140" t="s">
        <v>122</v>
      </c>
      <c r="C46" s="140" t="s">
        <v>123</v>
      </c>
      <c r="D46" s="140">
        <v>1</v>
      </c>
      <c r="E46" s="140" t="s">
        <v>32</v>
      </c>
      <c r="F46" s="163">
        <v>7.2999999999999995E-2</v>
      </c>
      <c r="G46" s="140">
        <v>41.270560000000003</v>
      </c>
      <c r="H46" s="140">
        <v>-72.59</v>
      </c>
      <c r="I46" s="140">
        <v>41.27017</v>
      </c>
      <c r="J46" s="140">
        <v>-72.590969999999999</v>
      </c>
    </row>
    <row r="47" spans="1:10" ht="12.75" customHeight="1" x14ac:dyDescent="0.2">
      <c r="A47" s="140" t="s">
        <v>111</v>
      </c>
      <c r="B47" s="140" t="s">
        <v>284</v>
      </c>
      <c r="C47" s="140" t="s">
        <v>285</v>
      </c>
      <c r="D47" s="140">
        <v>1</v>
      </c>
      <c r="E47" s="140" t="s">
        <v>32</v>
      </c>
      <c r="F47" s="163">
        <v>7.0000000000000007E-2</v>
      </c>
      <c r="G47" s="140">
        <v>41.268259999999998</v>
      </c>
      <c r="H47" s="140">
        <v>-72.901150000000001</v>
      </c>
      <c r="I47" s="140">
        <v>41.268900000000002</v>
      </c>
      <c r="J47" s="140">
        <v>-72.902199999999993</v>
      </c>
    </row>
    <row r="48" spans="1:10" ht="12.75" customHeight="1" x14ac:dyDescent="0.2">
      <c r="A48" s="140" t="s">
        <v>111</v>
      </c>
      <c r="B48" s="140" t="s">
        <v>124</v>
      </c>
      <c r="C48" s="140" t="s">
        <v>125</v>
      </c>
      <c r="D48" s="140">
        <v>2</v>
      </c>
      <c r="E48" s="140" t="s">
        <v>32</v>
      </c>
      <c r="F48" s="163">
        <v>0.217</v>
      </c>
      <c r="G48" s="140">
        <v>41.208750000000002</v>
      </c>
      <c r="H48" s="140">
        <v>-73.044669999999996</v>
      </c>
      <c r="I48" s="140">
        <v>41.209919999999997</v>
      </c>
      <c r="J48" s="140">
        <v>-73.048000000000002</v>
      </c>
    </row>
    <row r="49" spans="1:10" ht="12.75" customHeight="1" x14ac:dyDescent="0.2">
      <c r="A49" s="140" t="s">
        <v>111</v>
      </c>
      <c r="B49" s="140" t="s">
        <v>126</v>
      </c>
      <c r="C49" s="140" t="s">
        <v>127</v>
      </c>
      <c r="D49" s="140">
        <v>1</v>
      </c>
      <c r="E49" s="140" t="s">
        <v>32</v>
      </c>
      <c r="F49" s="163">
        <v>1.9259999999999999</v>
      </c>
      <c r="G49" s="140">
        <v>41.249110000000002</v>
      </c>
      <c r="H49" s="140">
        <v>-72.545140000000004</v>
      </c>
      <c r="I49" s="140">
        <v>41.267940000000003</v>
      </c>
      <c r="J49" s="140">
        <v>-72.570059999999998</v>
      </c>
    </row>
    <row r="50" spans="1:10" ht="12.75" customHeight="1" x14ac:dyDescent="0.2">
      <c r="A50" s="140" t="s">
        <v>111</v>
      </c>
      <c r="B50" s="140" t="s">
        <v>128</v>
      </c>
      <c r="C50" s="140" t="s">
        <v>129</v>
      </c>
      <c r="D50" s="140">
        <v>1</v>
      </c>
      <c r="E50" s="140" t="s">
        <v>32</v>
      </c>
      <c r="F50" s="163">
        <v>8.5999999999999993E-2</v>
      </c>
      <c r="G50" s="140">
        <v>41.268389999999997</v>
      </c>
      <c r="H50" s="140">
        <v>-72.667330000000007</v>
      </c>
      <c r="I50" s="140">
        <v>41.267670000000003</v>
      </c>
      <c r="J50" s="140">
        <v>-72.668360000000007</v>
      </c>
    </row>
    <row r="51" spans="1:10" ht="12.75" customHeight="1" x14ac:dyDescent="0.2">
      <c r="A51" s="140" t="s">
        <v>111</v>
      </c>
      <c r="B51" s="140" t="s">
        <v>130</v>
      </c>
      <c r="C51" s="140" t="s">
        <v>131</v>
      </c>
      <c r="D51" s="140">
        <v>3</v>
      </c>
      <c r="E51" s="140" t="s">
        <v>32</v>
      </c>
      <c r="F51" s="163">
        <v>0.13700000000000001</v>
      </c>
      <c r="G51" s="140">
        <v>41.247190000000003</v>
      </c>
      <c r="H51" s="140">
        <v>-72.900859999999994</v>
      </c>
      <c r="I51" s="140">
        <v>41.247920000000001</v>
      </c>
      <c r="J51" s="140">
        <v>-72.903189999999995</v>
      </c>
    </row>
    <row r="52" spans="1:10" ht="12.75" customHeight="1" x14ac:dyDescent="0.2">
      <c r="A52" s="140" t="s">
        <v>111</v>
      </c>
      <c r="B52" s="140" t="s">
        <v>286</v>
      </c>
      <c r="C52" s="140" t="s">
        <v>287</v>
      </c>
      <c r="D52" s="140">
        <v>2</v>
      </c>
      <c r="E52" s="140" t="s">
        <v>32</v>
      </c>
      <c r="F52" s="163">
        <v>6.8000000000000005E-2</v>
      </c>
      <c r="G52" s="140">
        <v>41.260750000000002</v>
      </c>
      <c r="H52" s="140">
        <v>-72.933779999999999</v>
      </c>
      <c r="I52" s="140">
        <v>41.260469999999998</v>
      </c>
      <c r="J52" s="140">
        <v>-72.935000000000002</v>
      </c>
    </row>
    <row r="53" spans="1:10" ht="12.75" customHeight="1" x14ac:dyDescent="0.2">
      <c r="A53" s="140" t="s">
        <v>111</v>
      </c>
      <c r="B53" s="140" t="s">
        <v>288</v>
      </c>
      <c r="C53" s="140" t="s">
        <v>289</v>
      </c>
      <c r="D53" s="140">
        <v>2</v>
      </c>
      <c r="E53" s="140" t="s">
        <v>32</v>
      </c>
      <c r="F53" s="163">
        <v>8.3000000000000004E-2</v>
      </c>
      <c r="G53" s="140">
        <v>41.255870000000002</v>
      </c>
      <c r="H53" s="140">
        <v>-72.950779999999995</v>
      </c>
      <c r="I53" s="140">
        <v>41.255369999999999</v>
      </c>
      <c r="J53" s="140">
        <v>-72.952129999999997</v>
      </c>
    </row>
    <row r="54" spans="1:10" ht="12.75" customHeight="1" x14ac:dyDescent="0.2">
      <c r="A54" s="140" t="s">
        <v>111</v>
      </c>
      <c r="B54" s="140" t="s">
        <v>290</v>
      </c>
      <c r="C54" s="140" t="s">
        <v>291</v>
      </c>
      <c r="D54" s="140">
        <v>2</v>
      </c>
      <c r="E54" s="140" t="s">
        <v>32</v>
      </c>
      <c r="F54" s="163">
        <v>8.7999999999999995E-2</v>
      </c>
      <c r="G54" s="140">
        <v>41.256129999999999</v>
      </c>
      <c r="H54" s="140">
        <v>-72.948880000000003</v>
      </c>
      <c r="I54" s="140">
        <v>41.25582</v>
      </c>
      <c r="J54" s="140">
        <v>-72.950599999999994</v>
      </c>
    </row>
    <row r="55" spans="1:10" ht="12.75" customHeight="1" x14ac:dyDescent="0.2">
      <c r="A55" s="140" t="s">
        <v>111</v>
      </c>
      <c r="B55" s="140" t="s">
        <v>132</v>
      </c>
      <c r="C55" s="140" t="s">
        <v>133</v>
      </c>
      <c r="D55" s="140">
        <v>1</v>
      </c>
      <c r="E55" s="140" t="s">
        <v>32</v>
      </c>
      <c r="F55" s="163">
        <v>6.2E-2</v>
      </c>
      <c r="G55" s="140">
        <v>41.26858</v>
      </c>
      <c r="H55" s="140">
        <v>-72.569829999999996</v>
      </c>
      <c r="I55" s="140">
        <v>41.268439999999998</v>
      </c>
      <c r="J55" s="140">
        <v>-72.570830000000001</v>
      </c>
    </row>
    <row r="56" spans="1:10" ht="12.75" customHeight="1" x14ac:dyDescent="0.2">
      <c r="A56" s="140" t="s">
        <v>111</v>
      </c>
      <c r="B56" s="140" t="s">
        <v>292</v>
      </c>
      <c r="C56" s="140" t="s">
        <v>293</v>
      </c>
      <c r="D56" s="140">
        <v>2</v>
      </c>
      <c r="E56" s="140" t="s">
        <v>32</v>
      </c>
      <c r="F56" s="163">
        <v>6.6000000000000003E-2</v>
      </c>
      <c r="G56" s="140">
        <v>41.255380000000002</v>
      </c>
      <c r="H56" s="140">
        <v>-72.952370000000002</v>
      </c>
      <c r="I56" s="140">
        <v>41.25517</v>
      </c>
      <c r="J56" s="140">
        <v>-72.953530000000001</v>
      </c>
    </row>
    <row r="57" spans="1:10" ht="12.75" customHeight="1" x14ac:dyDescent="0.2">
      <c r="A57" s="140" t="s">
        <v>111</v>
      </c>
      <c r="B57" s="140" t="s">
        <v>294</v>
      </c>
      <c r="C57" s="140" t="s">
        <v>295</v>
      </c>
      <c r="D57" s="140">
        <v>2</v>
      </c>
      <c r="E57" s="140" t="s">
        <v>32</v>
      </c>
      <c r="F57" s="163">
        <v>0.159</v>
      </c>
      <c r="G57" s="140">
        <v>41.252200000000002</v>
      </c>
      <c r="H57" s="140">
        <v>-72.96002</v>
      </c>
      <c r="I57" s="140">
        <v>41.250729999999997</v>
      </c>
      <c r="J57" s="140">
        <v>-72.962199999999996</v>
      </c>
    </row>
    <row r="58" spans="1:10" ht="12.75" customHeight="1" x14ac:dyDescent="0.2">
      <c r="A58" s="140" t="s">
        <v>111</v>
      </c>
      <c r="B58" s="140" t="s">
        <v>296</v>
      </c>
      <c r="C58" s="140" t="s">
        <v>297</v>
      </c>
      <c r="D58" s="140">
        <v>2</v>
      </c>
      <c r="E58" s="140" t="s">
        <v>32</v>
      </c>
      <c r="F58" s="163">
        <v>0.109</v>
      </c>
      <c r="G58" s="140">
        <v>41.244900000000001</v>
      </c>
      <c r="H58" s="140">
        <v>-72.967579999999998</v>
      </c>
      <c r="I58" s="140">
        <v>41.243720000000003</v>
      </c>
      <c r="J58" s="140">
        <v>-72.968999999999994</v>
      </c>
    </row>
    <row r="59" spans="1:10" ht="12.75" customHeight="1" x14ac:dyDescent="0.2">
      <c r="A59" s="140" t="s">
        <v>111</v>
      </c>
      <c r="B59" s="140" t="s">
        <v>134</v>
      </c>
      <c r="C59" s="140" t="s">
        <v>135</v>
      </c>
      <c r="D59" s="140">
        <v>1</v>
      </c>
      <c r="E59" s="140" t="s">
        <v>32</v>
      </c>
      <c r="F59" s="163">
        <v>0.17299999999999999</v>
      </c>
      <c r="G59" s="140">
        <v>41.20008</v>
      </c>
      <c r="H59" s="140">
        <v>-73.064390000000003</v>
      </c>
      <c r="I59" s="140">
        <v>41.197830000000003</v>
      </c>
      <c r="J59" s="140">
        <v>-73.065749999999994</v>
      </c>
    </row>
    <row r="60" spans="1:10" ht="12.75" customHeight="1" x14ac:dyDescent="0.2">
      <c r="A60" s="140" t="s">
        <v>111</v>
      </c>
      <c r="B60" s="140" t="s">
        <v>298</v>
      </c>
      <c r="C60" s="140" t="s">
        <v>299</v>
      </c>
      <c r="D60" s="140">
        <v>2</v>
      </c>
      <c r="E60" s="140" t="s">
        <v>32</v>
      </c>
      <c r="F60" s="163">
        <v>4.4999999999999998E-2</v>
      </c>
      <c r="G60" s="140">
        <v>41.24145</v>
      </c>
      <c r="H60" s="140">
        <v>-72.970349999999996</v>
      </c>
      <c r="I60" s="140">
        <v>41.240819999999999</v>
      </c>
      <c r="J60" s="140">
        <v>-72.970249999999993</v>
      </c>
    </row>
    <row r="61" spans="1:10" ht="12.75" customHeight="1" x14ac:dyDescent="0.2">
      <c r="A61" s="140" t="s">
        <v>111</v>
      </c>
      <c r="B61" s="140" t="s">
        <v>136</v>
      </c>
      <c r="C61" s="140" t="s">
        <v>137</v>
      </c>
      <c r="D61" s="140">
        <v>1</v>
      </c>
      <c r="E61" s="140" t="s">
        <v>32</v>
      </c>
      <c r="F61" s="163">
        <v>2.1999999999999999E-2</v>
      </c>
      <c r="G61" s="140">
        <v>41.265920000000001</v>
      </c>
      <c r="H61" s="140">
        <v>-72.751999999999995</v>
      </c>
      <c r="I61" s="140">
        <v>41.266219999999997</v>
      </c>
      <c r="J61" s="140">
        <v>-72.751999999999995</v>
      </c>
    </row>
    <row r="62" spans="1:10" ht="12.75" customHeight="1" x14ac:dyDescent="0.2">
      <c r="A62" s="140" t="s">
        <v>111</v>
      </c>
      <c r="B62" s="140" t="s">
        <v>138</v>
      </c>
      <c r="C62" s="140" t="s">
        <v>139</v>
      </c>
      <c r="D62" s="140">
        <v>1</v>
      </c>
      <c r="E62" s="140" t="s">
        <v>32</v>
      </c>
      <c r="F62" s="163">
        <v>0.20499999999999999</v>
      </c>
      <c r="G62" s="140">
        <v>41.271889999999999</v>
      </c>
      <c r="H62" s="140">
        <v>-72.613860000000003</v>
      </c>
      <c r="I62" s="140">
        <v>41.272030000000001</v>
      </c>
      <c r="J62" s="140">
        <v>-72.617670000000004</v>
      </c>
    </row>
    <row r="63" spans="1:10" ht="12.75" customHeight="1" x14ac:dyDescent="0.2">
      <c r="A63" s="140" t="s">
        <v>111</v>
      </c>
      <c r="B63" s="140" t="s">
        <v>140</v>
      </c>
      <c r="C63" s="140" t="s">
        <v>141</v>
      </c>
      <c r="D63" s="140">
        <v>2</v>
      </c>
      <c r="E63" s="140" t="s">
        <v>32</v>
      </c>
      <c r="F63" s="163">
        <v>0.35699999999999998</v>
      </c>
      <c r="G63" s="140">
        <v>41.196750000000002</v>
      </c>
      <c r="H63" s="140">
        <v>-73.073890000000006</v>
      </c>
      <c r="I63" s="140">
        <v>41.194279999999999</v>
      </c>
      <c r="J63" s="140">
        <v>-73.079610000000002</v>
      </c>
    </row>
    <row r="64" spans="1:10" ht="12.75" customHeight="1" x14ac:dyDescent="0.2">
      <c r="A64" s="140" t="s">
        <v>111</v>
      </c>
      <c r="B64" s="140" t="s">
        <v>142</v>
      </c>
      <c r="C64" s="140" t="s">
        <v>143</v>
      </c>
      <c r="D64" s="140">
        <v>1</v>
      </c>
      <c r="E64" s="140" t="s">
        <v>32</v>
      </c>
      <c r="F64" s="163">
        <v>9.6000000000000002E-2</v>
      </c>
      <c r="G64" s="140">
        <v>41.270499999999998</v>
      </c>
      <c r="H64" s="140">
        <v>-72.607889999999998</v>
      </c>
      <c r="I64" s="140">
        <v>41.270420000000001</v>
      </c>
      <c r="J64" s="140">
        <v>-72.609170000000006</v>
      </c>
    </row>
    <row r="65" spans="1:10" ht="12.75" customHeight="1" x14ac:dyDescent="0.2">
      <c r="A65" s="142" t="s">
        <v>111</v>
      </c>
      <c r="B65" s="142" t="s">
        <v>144</v>
      </c>
      <c r="C65" s="142" t="s">
        <v>145</v>
      </c>
      <c r="D65" s="142">
        <v>2</v>
      </c>
      <c r="E65" s="142" t="s">
        <v>32</v>
      </c>
      <c r="F65" s="167">
        <v>0.28899999999999998</v>
      </c>
      <c r="G65" s="142">
        <v>41.229889999999997</v>
      </c>
      <c r="H65" s="142">
        <v>-72.988529999999997</v>
      </c>
      <c r="I65" s="142">
        <v>41.226170000000003</v>
      </c>
      <c r="J65" s="142">
        <v>-72.990830000000003</v>
      </c>
    </row>
    <row r="66" spans="1:10" ht="12.75" customHeight="1" x14ac:dyDescent="0.2">
      <c r="A66" s="33"/>
      <c r="B66" s="34">
        <f>COUNTA(B39:B65)</f>
        <v>27</v>
      </c>
      <c r="C66" s="33"/>
      <c r="D66"/>
      <c r="E66" s="48"/>
      <c r="F66" s="164">
        <f>SUM(F39:F65)</f>
        <v>4.9749999999999996</v>
      </c>
      <c r="G66" s="48"/>
      <c r="H66" s="48"/>
      <c r="I66" s="48"/>
      <c r="J66" s="48"/>
    </row>
    <row r="67" spans="1:10" ht="12.75" customHeight="1" x14ac:dyDescent="0.2">
      <c r="A67" s="33"/>
      <c r="B67" s="34"/>
      <c r="C67" s="33"/>
      <c r="D67"/>
      <c r="E67" s="48"/>
      <c r="F67" s="165"/>
      <c r="G67" s="48"/>
      <c r="H67" s="48"/>
      <c r="I67" s="48"/>
      <c r="J67" s="48"/>
    </row>
    <row r="68" spans="1:10" ht="12.75" customHeight="1" x14ac:dyDescent="0.2">
      <c r="A68" s="140" t="s">
        <v>146</v>
      </c>
      <c r="B68" s="140" t="s">
        <v>147</v>
      </c>
      <c r="C68" s="140" t="s">
        <v>148</v>
      </c>
      <c r="D68" s="140">
        <v>3</v>
      </c>
      <c r="E68" s="140" t="s">
        <v>33</v>
      </c>
      <c r="F68" s="163">
        <v>2.3E-2</v>
      </c>
      <c r="G68" s="140">
        <v>41.327809999999999</v>
      </c>
      <c r="H68" s="140">
        <v>-71.906000000000006</v>
      </c>
      <c r="I68" s="140">
        <v>41.328139999999998</v>
      </c>
      <c r="J68" s="140">
        <v>-71.906189999999995</v>
      </c>
    </row>
    <row r="69" spans="1:10" ht="12.75" customHeight="1" x14ac:dyDescent="0.2">
      <c r="A69" s="140" t="s">
        <v>146</v>
      </c>
      <c r="B69" s="140" t="s">
        <v>149</v>
      </c>
      <c r="C69" s="140" t="s">
        <v>150</v>
      </c>
      <c r="D69" s="140">
        <v>1</v>
      </c>
      <c r="E69" s="140" t="s">
        <v>32</v>
      </c>
      <c r="F69" s="163">
        <v>0.13</v>
      </c>
      <c r="G69" s="140">
        <v>41.319940000000003</v>
      </c>
      <c r="H69" s="140">
        <v>-72.071359999999999</v>
      </c>
      <c r="I69" s="140">
        <v>41.320030000000003</v>
      </c>
      <c r="J69" s="140">
        <v>-72.073670000000007</v>
      </c>
    </row>
    <row r="70" spans="1:10" ht="12.75" customHeight="1" x14ac:dyDescent="0.2">
      <c r="A70" s="140" t="s">
        <v>146</v>
      </c>
      <c r="B70" s="140" t="s">
        <v>151</v>
      </c>
      <c r="C70" s="140" t="s">
        <v>152</v>
      </c>
      <c r="D70" s="140">
        <v>1</v>
      </c>
      <c r="E70" s="140" t="s">
        <v>32</v>
      </c>
      <c r="F70" s="163">
        <v>0.02</v>
      </c>
      <c r="G70" s="140">
        <v>41.320920000000001</v>
      </c>
      <c r="H70" s="140">
        <v>-71.999030000000005</v>
      </c>
      <c r="I70" s="140">
        <v>41.320749999999997</v>
      </c>
      <c r="J70" s="140">
        <v>-71.999309999999994</v>
      </c>
    </row>
    <row r="71" spans="1:10" ht="12.75" customHeight="1" x14ac:dyDescent="0.2">
      <c r="A71" s="140" t="s">
        <v>146</v>
      </c>
      <c r="B71" s="140" t="s">
        <v>153</v>
      </c>
      <c r="C71" s="140" t="s">
        <v>154</v>
      </c>
      <c r="D71" s="140">
        <v>1</v>
      </c>
      <c r="E71" s="140" t="s">
        <v>32</v>
      </c>
      <c r="F71" s="163">
        <v>7.4999999999999997E-2</v>
      </c>
      <c r="G71" s="140">
        <v>41.337809999999998</v>
      </c>
      <c r="H71" s="140">
        <v>-72.099689999999995</v>
      </c>
      <c r="I71" s="140">
        <v>41.336779999999997</v>
      </c>
      <c r="J71" s="140">
        <v>-72.099810000000005</v>
      </c>
    </row>
    <row r="72" spans="1:10" ht="12.75" customHeight="1" x14ac:dyDescent="0.2">
      <c r="A72" s="140" t="s">
        <v>146</v>
      </c>
      <c r="B72" s="140" t="s">
        <v>155</v>
      </c>
      <c r="C72" s="140" t="s">
        <v>156</v>
      </c>
      <c r="D72" s="140">
        <v>1</v>
      </c>
      <c r="E72" s="140" t="s">
        <v>32</v>
      </c>
      <c r="F72" s="163">
        <v>0.112</v>
      </c>
      <c r="G72" s="140">
        <v>41.32114</v>
      </c>
      <c r="H72" s="140">
        <v>-72.19547</v>
      </c>
      <c r="I72" s="140">
        <v>41.32002</v>
      </c>
      <c r="J72" s="140">
        <v>-72.196920000000006</v>
      </c>
    </row>
    <row r="73" spans="1:10" ht="12.75" customHeight="1" x14ac:dyDescent="0.2">
      <c r="A73" s="140" t="s">
        <v>146</v>
      </c>
      <c r="B73" s="140" t="s">
        <v>157</v>
      </c>
      <c r="C73" s="140" t="s">
        <v>158</v>
      </c>
      <c r="D73" s="140">
        <v>1</v>
      </c>
      <c r="E73" s="140" t="s">
        <v>32</v>
      </c>
      <c r="F73" s="163">
        <v>0.11799999999999999</v>
      </c>
      <c r="G73" s="140">
        <v>41.31794</v>
      </c>
      <c r="H73" s="140">
        <v>-72.197829999999996</v>
      </c>
      <c r="I73" s="140">
        <v>41.316940000000002</v>
      </c>
      <c r="J73" s="140">
        <v>-72.199579999999997</v>
      </c>
    </row>
    <row r="74" spans="1:10" ht="12.75" customHeight="1" x14ac:dyDescent="0.2">
      <c r="A74" s="140" t="s">
        <v>146</v>
      </c>
      <c r="B74" s="140" t="s">
        <v>159</v>
      </c>
      <c r="C74" s="140" t="s">
        <v>160</v>
      </c>
      <c r="D74" s="140">
        <v>1</v>
      </c>
      <c r="E74" s="140" t="s">
        <v>32</v>
      </c>
      <c r="F74" s="163">
        <v>7.0000000000000001E-3</v>
      </c>
      <c r="G74" s="140">
        <v>41.325220000000002</v>
      </c>
      <c r="H74" s="140">
        <v>-71.984560000000002</v>
      </c>
      <c r="I74" s="140">
        <v>41.32517</v>
      </c>
      <c r="J74" s="140">
        <v>-71.984639999999999</v>
      </c>
    </row>
    <row r="75" spans="1:10" ht="12.75" customHeight="1" x14ac:dyDescent="0.2">
      <c r="A75" s="140" t="s">
        <v>146</v>
      </c>
      <c r="B75" s="140" t="s">
        <v>161</v>
      </c>
      <c r="C75" s="140" t="s">
        <v>162</v>
      </c>
      <c r="D75" s="140">
        <v>1</v>
      </c>
      <c r="E75" s="140" t="s">
        <v>32</v>
      </c>
      <c r="F75" s="163">
        <v>0.28799999999999998</v>
      </c>
      <c r="G75" s="140">
        <v>41.30836</v>
      </c>
      <c r="H75" s="140">
        <v>-72.097669999999994</v>
      </c>
      <c r="I75" s="140">
        <v>41.30536</v>
      </c>
      <c r="J75" s="140">
        <v>-72.100920000000002</v>
      </c>
    </row>
    <row r="76" spans="1:10" ht="12.75" customHeight="1" x14ac:dyDescent="0.2">
      <c r="A76" s="140" t="s">
        <v>146</v>
      </c>
      <c r="B76" s="140" t="s">
        <v>163</v>
      </c>
      <c r="C76" s="140" t="s">
        <v>164</v>
      </c>
      <c r="D76" s="140">
        <v>1</v>
      </c>
      <c r="E76" s="140" t="s">
        <v>32</v>
      </c>
      <c r="F76" s="163">
        <v>0.124</v>
      </c>
      <c r="G76" s="140">
        <v>41.306609999999999</v>
      </c>
      <c r="H76" s="140">
        <v>-72.145920000000004</v>
      </c>
      <c r="I76" s="140">
        <v>41.307830000000003</v>
      </c>
      <c r="J76" s="140">
        <v>-72.147639999999996</v>
      </c>
    </row>
    <row r="77" spans="1:10" ht="12.75" customHeight="1" x14ac:dyDescent="0.2">
      <c r="A77" s="140" t="s">
        <v>146</v>
      </c>
      <c r="B77" s="140" t="s">
        <v>165</v>
      </c>
      <c r="C77" s="140" t="s">
        <v>166</v>
      </c>
      <c r="D77" s="140">
        <v>2</v>
      </c>
      <c r="E77" s="140" t="s">
        <v>32</v>
      </c>
      <c r="F77" s="163">
        <v>0.372</v>
      </c>
      <c r="G77" s="140">
        <v>41.3005</v>
      </c>
      <c r="H77" s="140">
        <v>-72.237669999999994</v>
      </c>
      <c r="I77" s="140">
        <v>41.299219999999998</v>
      </c>
      <c r="J77" s="140">
        <v>-72.244420000000005</v>
      </c>
    </row>
    <row r="78" spans="1:10" ht="12.75" customHeight="1" x14ac:dyDescent="0.2">
      <c r="A78" s="140" t="s">
        <v>146</v>
      </c>
      <c r="B78" s="140" t="s">
        <v>167</v>
      </c>
      <c r="C78" s="140" t="s">
        <v>168</v>
      </c>
      <c r="D78" s="140">
        <v>1</v>
      </c>
      <c r="E78" s="140" t="s">
        <v>32</v>
      </c>
      <c r="F78" s="163">
        <v>0.20599999999999999</v>
      </c>
      <c r="G78" s="140">
        <v>41.284080000000003</v>
      </c>
      <c r="H78" s="140">
        <v>-72.276830000000004</v>
      </c>
      <c r="I78" s="140">
        <v>41.28331</v>
      </c>
      <c r="J78" s="140">
        <v>-72.280500000000004</v>
      </c>
    </row>
    <row r="79" spans="1:10" ht="12.75" customHeight="1" x14ac:dyDescent="0.2">
      <c r="A79" s="140" t="s">
        <v>146</v>
      </c>
      <c r="B79" s="140" t="s">
        <v>169</v>
      </c>
      <c r="C79" s="140" t="s">
        <v>170</v>
      </c>
      <c r="D79" s="140">
        <v>1</v>
      </c>
      <c r="E79" s="140" t="s">
        <v>32</v>
      </c>
      <c r="F79" s="163">
        <v>0.32600000000000001</v>
      </c>
      <c r="G79" s="140">
        <v>41.304220000000001</v>
      </c>
      <c r="H79" s="140">
        <v>-72.102059999999994</v>
      </c>
      <c r="I79" s="140">
        <v>41.303249999999998</v>
      </c>
      <c r="J79" s="140">
        <v>-72.108109999999996</v>
      </c>
    </row>
    <row r="80" spans="1:10" ht="12.75" customHeight="1" x14ac:dyDescent="0.2">
      <c r="A80" s="142" t="s">
        <v>146</v>
      </c>
      <c r="B80" s="142" t="s">
        <v>171</v>
      </c>
      <c r="C80" s="142" t="s">
        <v>172</v>
      </c>
      <c r="D80" s="142">
        <v>1</v>
      </c>
      <c r="E80" s="142" t="s">
        <v>32</v>
      </c>
      <c r="F80" s="167">
        <v>0.15</v>
      </c>
      <c r="G80" s="142">
        <v>41.279859999999999</v>
      </c>
      <c r="H80" s="142">
        <v>-72.302859999999995</v>
      </c>
      <c r="I80" s="142">
        <v>41.279780000000002</v>
      </c>
      <c r="J80" s="142">
        <v>-72.305639999999997</v>
      </c>
    </row>
    <row r="81" spans="1:10" ht="12.75" customHeight="1" x14ac:dyDescent="0.2">
      <c r="A81" s="33"/>
      <c r="B81" s="34">
        <f>COUNTA(B68:B80)</f>
        <v>13</v>
      </c>
      <c r="C81" s="33"/>
      <c r="E81" s="33"/>
      <c r="F81" s="164">
        <f>SUM(F68:F80)</f>
        <v>1.9509999999999998</v>
      </c>
      <c r="G81" s="33"/>
      <c r="H81" s="33"/>
      <c r="I81" s="33"/>
      <c r="J81" s="33"/>
    </row>
    <row r="82" spans="1:10" ht="12.75" customHeight="1" x14ac:dyDescent="0.2">
      <c r="A82" s="33"/>
      <c r="B82" s="34"/>
      <c r="C82" s="33"/>
      <c r="D82" s="33"/>
      <c r="E82" s="33"/>
      <c r="F82" s="55"/>
      <c r="G82" s="33"/>
      <c r="H82" s="33"/>
      <c r="I82" s="33"/>
      <c r="J82" s="33"/>
    </row>
    <row r="83" spans="1:10" ht="12.75" customHeight="1" x14ac:dyDescent="0.2">
      <c r="A83" s="33"/>
      <c r="C83" s="108" t="s">
        <v>234</v>
      </c>
      <c r="D83" s="109"/>
      <c r="E83" s="109"/>
      <c r="G83" s="33"/>
      <c r="H83" s="33"/>
      <c r="I83" s="33"/>
      <c r="J83" s="33"/>
    </row>
    <row r="84" spans="1:10" s="2" customFormat="1" ht="12.75" customHeight="1" x14ac:dyDescent="0.15">
      <c r="C84" s="104" t="s">
        <v>233</v>
      </c>
      <c r="D84" s="105">
        <f>SUM(B30+B37+B66+B81)</f>
        <v>73</v>
      </c>
      <c r="E84" s="105"/>
      <c r="G84" s="56"/>
      <c r="H84" s="56"/>
      <c r="I84" s="56"/>
      <c r="J84" s="56"/>
    </row>
    <row r="85" spans="1:10" ht="12.75" customHeight="1" x14ac:dyDescent="0.2">
      <c r="A85" s="49"/>
      <c r="B85" s="49"/>
      <c r="C85" s="115" t="s">
        <v>329</v>
      </c>
      <c r="D85" s="166">
        <f>SUM(F30+F37+F66+F81)</f>
        <v>15.481000000000002</v>
      </c>
      <c r="E85" s="169"/>
      <c r="F85" s="95"/>
      <c r="G85" s="48"/>
      <c r="H85" s="48"/>
      <c r="I85" s="48"/>
      <c r="J85" s="48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Connecticut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01"/>
  <sheetViews>
    <sheetView topLeftCell="A62" workbookViewId="0">
      <selection activeCell="I101" sqref="I101"/>
    </sheetView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5" max="6" width="9.28515625" style="5" customWidth="1"/>
    <col min="7" max="9" width="11" style="5" customWidth="1"/>
    <col min="11" max="16384" width="9.140625" style="5"/>
  </cols>
  <sheetData>
    <row r="1" spans="1:9" s="2" customFormat="1" ht="40.5" customHeight="1" x14ac:dyDescent="0.15">
      <c r="A1" s="25" t="s">
        <v>13</v>
      </c>
      <c r="B1" s="25" t="s">
        <v>14</v>
      </c>
      <c r="C1" s="25" t="s">
        <v>203</v>
      </c>
      <c r="D1" s="3" t="s">
        <v>206</v>
      </c>
      <c r="E1" s="3" t="s">
        <v>324</v>
      </c>
      <c r="F1" s="3" t="s">
        <v>336</v>
      </c>
      <c r="G1" s="3" t="s">
        <v>325</v>
      </c>
      <c r="H1" s="3" t="s">
        <v>326</v>
      </c>
      <c r="I1" s="84" t="s">
        <v>327</v>
      </c>
    </row>
    <row r="2" spans="1:9" ht="12.75" customHeight="1" x14ac:dyDescent="0.2">
      <c r="A2" s="77" t="s">
        <v>44</v>
      </c>
      <c r="B2" s="77" t="s">
        <v>45</v>
      </c>
      <c r="C2" s="77" t="s">
        <v>46</v>
      </c>
      <c r="D2" s="139">
        <v>2</v>
      </c>
      <c r="E2" s="77">
        <v>98</v>
      </c>
      <c r="F2" s="77" t="s">
        <v>30</v>
      </c>
      <c r="G2" s="77">
        <v>1</v>
      </c>
      <c r="H2" s="77">
        <v>0</v>
      </c>
      <c r="I2" s="163">
        <v>0.124</v>
      </c>
    </row>
    <row r="3" spans="1:9" ht="12.75" customHeight="1" x14ac:dyDescent="0.2">
      <c r="A3" s="77" t="s">
        <v>44</v>
      </c>
      <c r="B3" s="77" t="s">
        <v>47</v>
      </c>
      <c r="C3" s="77" t="s">
        <v>48</v>
      </c>
      <c r="D3" s="139">
        <v>2</v>
      </c>
      <c r="E3" s="77">
        <v>98</v>
      </c>
      <c r="F3" s="77" t="s">
        <v>30</v>
      </c>
      <c r="G3" s="77">
        <v>1</v>
      </c>
      <c r="H3" s="77">
        <v>0</v>
      </c>
      <c r="I3" s="163">
        <v>7.8E-2</v>
      </c>
    </row>
    <row r="4" spans="1:9" ht="12.75" customHeight="1" x14ac:dyDescent="0.2">
      <c r="A4" s="77" t="s">
        <v>44</v>
      </c>
      <c r="B4" s="77" t="s">
        <v>49</v>
      </c>
      <c r="C4" s="77" t="s">
        <v>50</v>
      </c>
      <c r="D4" s="139">
        <v>3</v>
      </c>
      <c r="E4" s="77">
        <v>98</v>
      </c>
      <c r="F4" s="77" t="s">
        <v>30</v>
      </c>
      <c r="G4" s="77">
        <v>1</v>
      </c>
      <c r="H4" s="77">
        <v>0</v>
      </c>
      <c r="I4" s="163">
        <v>0.105</v>
      </c>
    </row>
    <row r="5" spans="1:9" ht="12.75" customHeight="1" x14ac:dyDescent="0.2">
      <c r="A5" s="77" t="s">
        <v>44</v>
      </c>
      <c r="B5" s="77" t="s">
        <v>51</v>
      </c>
      <c r="C5" s="77" t="s">
        <v>52</v>
      </c>
      <c r="D5" s="139">
        <v>2</v>
      </c>
      <c r="E5" s="77">
        <v>98</v>
      </c>
      <c r="F5" s="77" t="s">
        <v>30</v>
      </c>
      <c r="G5" s="77">
        <v>1</v>
      </c>
      <c r="H5" s="77">
        <v>0</v>
      </c>
      <c r="I5" s="163">
        <v>0.20100000000000001</v>
      </c>
    </row>
    <row r="6" spans="1:9" ht="12.75" customHeight="1" x14ac:dyDescent="0.2">
      <c r="A6" s="77" t="s">
        <v>44</v>
      </c>
      <c r="B6" s="77" t="s">
        <v>53</v>
      </c>
      <c r="C6" s="77" t="s">
        <v>54</v>
      </c>
      <c r="D6" s="139">
        <v>2</v>
      </c>
      <c r="E6" s="77">
        <v>98</v>
      </c>
      <c r="F6" s="77" t="s">
        <v>30</v>
      </c>
      <c r="G6" s="77">
        <v>1</v>
      </c>
      <c r="H6" s="77">
        <v>0</v>
      </c>
      <c r="I6" s="163">
        <v>0.53600000000000003</v>
      </c>
    </row>
    <row r="7" spans="1:9" ht="12.75" customHeight="1" x14ac:dyDescent="0.2">
      <c r="A7" s="77" t="s">
        <v>44</v>
      </c>
      <c r="B7" s="77" t="s">
        <v>55</v>
      </c>
      <c r="C7" s="77" t="s">
        <v>56</v>
      </c>
      <c r="D7" s="139">
        <v>3</v>
      </c>
      <c r="E7" s="77">
        <v>98</v>
      </c>
      <c r="F7" s="77" t="s">
        <v>30</v>
      </c>
      <c r="G7" s="77">
        <v>1</v>
      </c>
      <c r="H7" s="77">
        <v>0</v>
      </c>
      <c r="I7" s="163">
        <v>0.25700000000000001</v>
      </c>
    </row>
    <row r="8" spans="1:9" ht="12.75" customHeight="1" x14ac:dyDescent="0.2">
      <c r="A8" s="77" t="s">
        <v>44</v>
      </c>
      <c r="B8" s="77" t="s">
        <v>57</v>
      </c>
      <c r="C8" s="77" t="s">
        <v>58</v>
      </c>
      <c r="D8" s="139">
        <v>3</v>
      </c>
      <c r="E8" s="77">
        <v>98</v>
      </c>
      <c r="F8" s="77" t="s">
        <v>30</v>
      </c>
      <c r="G8" s="77">
        <v>1</v>
      </c>
      <c r="H8" s="77">
        <v>0</v>
      </c>
      <c r="I8" s="163">
        <v>0.18</v>
      </c>
    </row>
    <row r="9" spans="1:9" ht="12.75" customHeight="1" x14ac:dyDescent="0.2">
      <c r="A9" s="77" t="s">
        <v>44</v>
      </c>
      <c r="B9" s="77" t="s">
        <v>59</v>
      </c>
      <c r="C9" s="77" t="s">
        <v>60</v>
      </c>
      <c r="D9" s="139">
        <v>2</v>
      </c>
      <c r="E9" s="77">
        <v>98</v>
      </c>
      <c r="F9" s="77" t="s">
        <v>30</v>
      </c>
      <c r="G9" s="77">
        <v>1</v>
      </c>
      <c r="H9" s="77">
        <v>0</v>
      </c>
      <c r="I9" s="163">
        <v>0.222</v>
      </c>
    </row>
    <row r="10" spans="1:9" ht="12.75" customHeight="1" x14ac:dyDescent="0.2">
      <c r="A10" s="77" t="s">
        <v>44</v>
      </c>
      <c r="B10" s="77" t="s">
        <v>61</v>
      </c>
      <c r="C10" s="77" t="s">
        <v>62</v>
      </c>
      <c r="D10" s="139">
        <v>3</v>
      </c>
      <c r="E10" s="77">
        <v>98</v>
      </c>
      <c r="F10" s="77" t="s">
        <v>30</v>
      </c>
      <c r="G10" s="77">
        <v>1</v>
      </c>
      <c r="H10" s="77">
        <v>0</v>
      </c>
      <c r="I10" s="163">
        <v>0.40300000000000002</v>
      </c>
    </row>
    <row r="11" spans="1:9" ht="12.75" customHeight="1" x14ac:dyDescent="0.2">
      <c r="A11" s="77" t="s">
        <v>44</v>
      </c>
      <c r="B11" s="77" t="s">
        <v>63</v>
      </c>
      <c r="C11" s="77" t="s">
        <v>64</v>
      </c>
      <c r="D11" s="139">
        <v>2</v>
      </c>
      <c r="E11" s="77">
        <v>98</v>
      </c>
      <c r="F11" s="77" t="s">
        <v>30</v>
      </c>
      <c r="G11" s="77">
        <v>1</v>
      </c>
      <c r="H11" s="77">
        <v>0</v>
      </c>
      <c r="I11" s="163">
        <v>1E-3</v>
      </c>
    </row>
    <row r="12" spans="1:9" ht="12.75" customHeight="1" x14ac:dyDescent="0.2">
      <c r="A12" s="77" t="s">
        <v>44</v>
      </c>
      <c r="B12" s="77" t="s">
        <v>65</v>
      </c>
      <c r="C12" s="77" t="s">
        <v>66</v>
      </c>
      <c r="D12" s="139">
        <v>2</v>
      </c>
      <c r="E12" s="77">
        <v>98</v>
      </c>
      <c r="F12" s="77" t="s">
        <v>30</v>
      </c>
      <c r="G12" s="77">
        <v>1</v>
      </c>
      <c r="H12" s="77">
        <v>0</v>
      </c>
      <c r="I12" s="163">
        <v>0.18099999999999999</v>
      </c>
    </row>
    <row r="13" spans="1:9" ht="12.75" customHeight="1" x14ac:dyDescent="0.2">
      <c r="A13" s="77" t="s">
        <v>44</v>
      </c>
      <c r="B13" s="77" t="s">
        <v>67</v>
      </c>
      <c r="C13" s="77" t="s">
        <v>68</v>
      </c>
      <c r="D13" s="139">
        <v>3</v>
      </c>
      <c r="E13" s="77">
        <v>98</v>
      </c>
      <c r="F13" s="77" t="s">
        <v>30</v>
      </c>
      <c r="G13" s="77">
        <v>1</v>
      </c>
      <c r="H13" s="77">
        <v>0</v>
      </c>
      <c r="I13" s="163">
        <v>0.39300000000000002</v>
      </c>
    </row>
    <row r="14" spans="1:9" ht="12.75" customHeight="1" x14ac:dyDescent="0.2">
      <c r="A14" s="77" t="s">
        <v>44</v>
      </c>
      <c r="B14" s="77" t="s">
        <v>69</v>
      </c>
      <c r="C14" s="77" t="s">
        <v>70</v>
      </c>
      <c r="D14" s="139">
        <v>2</v>
      </c>
      <c r="E14" s="77">
        <v>98</v>
      </c>
      <c r="F14" s="77" t="s">
        <v>30</v>
      </c>
      <c r="G14" s="77">
        <v>1</v>
      </c>
      <c r="H14" s="77">
        <v>0</v>
      </c>
      <c r="I14" s="163">
        <v>3.6999999999999998E-2</v>
      </c>
    </row>
    <row r="15" spans="1:9" ht="12.75" customHeight="1" x14ac:dyDescent="0.2">
      <c r="A15" s="77" t="s">
        <v>44</v>
      </c>
      <c r="B15" s="77" t="s">
        <v>71</v>
      </c>
      <c r="C15" s="77" t="s">
        <v>72</v>
      </c>
      <c r="D15" s="139">
        <v>2</v>
      </c>
      <c r="E15" s="77">
        <v>98</v>
      </c>
      <c r="F15" s="77" t="s">
        <v>30</v>
      </c>
      <c r="G15" s="77">
        <v>1</v>
      </c>
      <c r="H15" s="77">
        <v>0</v>
      </c>
      <c r="I15" s="163">
        <v>0.31</v>
      </c>
    </row>
    <row r="16" spans="1:9" ht="12.75" customHeight="1" x14ac:dyDescent="0.2">
      <c r="A16" s="77" t="s">
        <v>44</v>
      </c>
      <c r="B16" s="77" t="s">
        <v>73</v>
      </c>
      <c r="C16" s="77" t="s">
        <v>74</v>
      </c>
      <c r="D16" s="139">
        <v>2</v>
      </c>
      <c r="E16" s="77">
        <v>98</v>
      </c>
      <c r="F16" s="77" t="s">
        <v>30</v>
      </c>
      <c r="G16" s="77">
        <v>1</v>
      </c>
      <c r="H16" s="77">
        <v>0</v>
      </c>
      <c r="I16" s="163">
        <v>4.0000000000000001E-3</v>
      </c>
    </row>
    <row r="17" spans="1:9" ht="12.75" customHeight="1" x14ac:dyDescent="0.2">
      <c r="A17" s="77" t="s">
        <v>44</v>
      </c>
      <c r="B17" s="77" t="s">
        <v>75</v>
      </c>
      <c r="C17" s="77" t="s">
        <v>76</v>
      </c>
      <c r="D17" s="139">
        <v>3</v>
      </c>
      <c r="E17" s="77">
        <v>98</v>
      </c>
      <c r="F17" s="77" t="s">
        <v>30</v>
      </c>
      <c r="G17" s="77">
        <v>1</v>
      </c>
      <c r="H17" s="77">
        <v>0</v>
      </c>
      <c r="I17" s="163">
        <v>0.2</v>
      </c>
    </row>
    <row r="18" spans="1:9" ht="12.75" customHeight="1" x14ac:dyDescent="0.2">
      <c r="A18" s="77" t="s">
        <v>44</v>
      </c>
      <c r="B18" s="77" t="s">
        <v>77</v>
      </c>
      <c r="C18" s="77" t="s">
        <v>78</v>
      </c>
      <c r="D18" s="139">
        <v>3</v>
      </c>
      <c r="E18" s="77">
        <v>98</v>
      </c>
      <c r="F18" s="77" t="s">
        <v>30</v>
      </c>
      <c r="G18" s="77">
        <v>1</v>
      </c>
      <c r="H18" s="77">
        <v>0</v>
      </c>
      <c r="I18" s="163">
        <v>0.20799999999999999</v>
      </c>
    </row>
    <row r="19" spans="1:9" ht="12.75" customHeight="1" x14ac:dyDescent="0.2">
      <c r="A19" s="77" t="s">
        <v>44</v>
      </c>
      <c r="B19" s="77" t="s">
        <v>79</v>
      </c>
      <c r="C19" s="77" t="s">
        <v>80</v>
      </c>
      <c r="D19" s="139">
        <v>3</v>
      </c>
      <c r="E19" s="77">
        <v>98</v>
      </c>
      <c r="F19" s="77" t="s">
        <v>30</v>
      </c>
      <c r="G19" s="77">
        <v>1</v>
      </c>
      <c r="H19" s="77">
        <v>0</v>
      </c>
      <c r="I19" s="163">
        <v>9.9000000000000005E-2</v>
      </c>
    </row>
    <row r="20" spans="1:9" ht="12.75" customHeight="1" x14ac:dyDescent="0.2">
      <c r="A20" s="77" t="s">
        <v>44</v>
      </c>
      <c r="B20" s="77" t="s">
        <v>81</v>
      </c>
      <c r="C20" s="77" t="s">
        <v>82</v>
      </c>
      <c r="D20" s="139">
        <v>2</v>
      </c>
      <c r="E20" s="77">
        <v>98</v>
      </c>
      <c r="F20" s="77" t="s">
        <v>30</v>
      </c>
      <c r="G20" s="77">
        <v>1</v>
      </c>
      <c r="H20" s="77">
        <v>0</v>
      </c>
      <c r="I20" s="163">
        <v>2.1000000000000001E-2</v>
      </c>
    </row>
    <row r="21" spans="1:9" ht="12.75" customHeight="1" x14ac:dyDescent="0.2">
      <c r="A21" s="77" t="s">
        <v>44</v>
      </c>
      <c r="B21" s="77" t="s">
        <v>83</v>
      </c>
      <c r="C21" s="77" t="s">
        <v>84</v>
      </c>
      <c r="D21" s="139">
        <v>3</v>
      </c>
      <c r="E21" s="77">
        <v>98</v>
      </c>
      <c r="F21" s="77" t="s">
        <v>30</v>
      </c>
      <c r="G21" s="77">
        <v>1</v>
      </c>
      <c r="H21" s="77">
        <v>0</v>
      </c>
      <c r="I21" s="163">
        <v>0.127</v>
      </c>
    </row>
    <row r="22" spans="1:9" ht="12.75" customHeight="1" x14ac:dyDescent="0.2">
      <c r="A22" s="77" t="s">
        <v>44</v>
      </c>
      <c r="B22" s="77" t="s">
        <v>85</v>
      </c>
      <c r="C22" s="77" t="s">
        <v>86</v>
      </c>
      <c r="D22" s="139">
        <v>1</v>
      </c>
      <c r="E22" s="77">
        <v>98</v>
      </c>
      <c r="F22" s="77" t="s">
        <v>30</v>
      </c>
      <c r="G22" s="77">
        <v>1</v>
      </c>
      <c r="H22" s="77">
        <v>0</v>
      </c>
      <c r="I22" s="163">
        <v>1.802</v>
      </c>
    </row>
    <row r="23" spans="1:9" ht="12.75" customHeight="1" x14ac:dyDescent="0.2">
      <c r="A23" s="77" t="s">
        <v>44</v>
      </c>
      <c r="B23" s="77" t="s">
        <v>87</v>
      </c>
      <c r="C23" s="77" t="s">
        <v>88</v>
      </c>
      <c r="D23" s="139">
        <v>3</v>
      </c>
      <c r="E23" s="77">
        <v>98</v>
      </c>
      <c r="F23" s="77" t="s">
        <v>30</v>
      </c>
      <c r="G23" s="77">
        <v>1</v>
      </c>
      <c r="H23" s="77">
        <v>0</v>
      </c>
      <c r="I23" s="163">
        <v>0.21199999999999999</v>
      </c>
    </row>
    <row r="24" spans="1:9" ht="12.75" customHeight="1" x14ac:dyDescent="0.2">
      <c r="A24" s="77" t="s">
        <v>44</v>
      </c>
      <c r="B24" s="77" t="s">
        <v>89</v>
      </c>
      <c r="C24" s="77" t="s">
        <v>90</v>
      </c>
      <c r="D24" s="139">
        <v>1</v>
      </c>
      <c r="E24" s="77">
        <v>98</v>
      </c>
      <c r="F24" s="77" t="s">
        <v>30</v>
      </c>
      <c r="G24" s="77">
        <v>1</v>
      </c>
      <c r="H24" s="77">
        <v>0</v>
      </c>
      <c r="I24" s="163">
        <v>1.1870000000000001</v>
      </c>
    </row>
    <row r="25" spans="1:9" ht="12.75" customHeight="1" x14ac:dyDescent="0.2">
      <c r="A25" s="77" t="s">
        <v>44</v>
      </c>
      <c r="B25" s="77" t="s">
        <v>91</v>
      </c>
      <c r="C25" s="77" t="s">
        <v>31</v>
      </c>
      <c r="D25" s="139">
        <v>2</v>
      </c>
      <c r="E25" s="77">
        <v>98</v>
      </c>
      <c r="F25" s="77" t="s">
        <v>30</v>
      </c>
      <c r="G25" s="77">
        <v>1</v>
      </c>
      <c r="H25" s="77">
        <v>0</v>
      </c>
      <c r="I25" s="163">
        <v>0.47799999999999998</v>
      </c>
    </row>
    <row r="26" spans="1:9" ht="12.75" customHeight="1" x14ac:dyDescent="0.2">
      <c r="A26" s="77" t="s">
        <v>44</v>
      </c>
      <c r="B26" s="77" t="s">
        <v>92</v>
      </c>
      <c r="C26" s="77" t="s">
        <v>93</v>
      </c>
      <c r="D26" s="139">
        <v>3</v>
      </c>
      <c r="E26" s="77">
        <v>98</v>
      </c>
      <c r="F26" s="77" t="s">
        <v>30</v>
      </c>
      <c r="G26" s="77">
        <v>1</v>
      </c>
      <c r="H26" s="77">
        <v>0</v>
      </c>
      <c r="I26" s="163">
        <v>0.03</v>
      </c>
    </row>
    <row r="27" spans="1:9" ht="12.75" customHeight="1" x14ac:dyDescent="0.2">
      <c r="A27" s="77" t="s">
        <v>44</v>
      </c>
      <c r="B27" s="77" t="s">
        <v>94</v>
      </c>
      <c r="C27" s="77" t="s">
        <v>95</v>
      </c>
      <c r="D27" s="139">
        <v>3</v>
      </c>
      <c r="E27" s="77">
        <v>98</v>
      </c>
      <c r="F27" s="77" t="s">
        <v>30</v>
      </c>
      <c r="G27" s="77">
        <v>1</v>
      </c>
      <c r="H27" s="77">
        <v>0</v>
      </c>
      <c r="I27" s="163">
        <v>0.158</v>
      </c>
    </row>
    <row r="28" spans="1:9" ht="12.75" customHeight="1" x14ac:dyDescent="0.2">
      <c r="A28" s="77" t="s">
        <v>44</v>
      </c>
      <c r="B28" s="77" t="s">
        <v>96</v>
      </c>
      <c r="C28" s="77" t="s">
        <v>97</v>
      </c>
      <c r="D28" s="139">
        <v>3</v>
      </c>
      <c r="E28" s="77">
        <v>98</v>
      </c>
      <c r="F28" s="77" t="s">
        <v>30</v>
      </c>
      <c r="G28" s="77">
        <v>1</v>
      </c>
      <c r="H28" s="77">
        <v>0</v>
      </c>
      <c r="I28" s="163">
        <v>9.2999999999999999E-2</v>
      </c>
    </row>
    <row r="29" spans="1:9" ht="12.75" customHeight="1" x14ac:dyDescent="0.2">
      <c r="A29" s="78" t="s">
        <v>44</v>
      </c>
      <c r="B29" s="78" t="s">
        <v>98</v>
      </c>
      <c r="C29" s="78" t="s">
        <v>99</v>
      </c>
      <c r="D29" s="141">
        <v>3</v>
      </c>
      <c r="E29" s="78">
        <v>98</v>
      </c>
      <c r="F29" s="78" t="s">
        <v>30</v>
      </c>
      <c r="G29" s="78">
        <v>1</v>
      </c>
      <c r="H29" s="78">
        <v>0</v>
      </c>
      <c r="I29" s="167">
        <v>0.14899999999999999</v>
      </c>
    </row>
    <row r="30" spans="1:9" ht="12.75" customHeight="1" x14ac:dyDescent="0.2">
      <c r="A30" s="32"/>
      <c r="B30" s="63">
        <f>COUNTA(B2:B29)</f>
        <v>28</v>
      </c>
      <c r="C30" s="20"/>
      <c r="E30" s="20"/>
      <c r="F30" s="34">
        <f t="shared" ref="F30" si="0">COUNTIF(F2:F29,"Yes")</f>
        <v>28</v>
      </c>
      <c r="G30" s="29"/>
      <c r="H30" s="29"/>
      <c r="I30" s="164">
        <f>SUM(I2:I29)</f>
        <v>7.7960000000000012</v>
      </c>
    </row>
    <row r="31" spans="1:9" ht="12.75" customHeight="1" x14ac:dyDescent="0.2">
      <c r="A31" s="32"/>
      <c r="B31" s="57"/>
      <c r="C31" s="32"/>
      <c r="E31" s="32"/>
      <c r="F31" s="32"/>
      <c r="G31" s="32"/>
      <c r="H31" s="32"/>
      <c r="I31" s="165"/>
    </row>
    <row r="32" spans="1:9" ht="12.75" customHeight="1" x14ac:dyDescent="0.2">
      <c r="A32" s="77" t="s">
        <v>100</v>
      </c>
      <c r="B32" s="77" t="s">
        <v>101</v>
      </c>
      <c r="C32" s="77" t="s">
        <v>102</v>
      </c>
      <c r="D32" s="139">
        <v>1</v>
      </c>
      <c r="E32" s="77">
        <v>98</v>
      </c>
      <c r="F32" s="77" t="s">
        <v>30</v>
      </c>
      <c r="G32" s="77">
        <v>1</v>
      </c>
      <c r="H32" s="77">
        <v>0</v>
      </c>
      <c r="I32" s="163">
        <v>4.5999999999999999E-2</v>
      </c>
    </row>
    <row r="33" spans="1:9" ht="12.75" customHeight="1" x14ac:dyDescent="0.2">
      <c r="A33" s="77" t="s">
        <v>100</v>
      </c>
      <c r="B33" s="77" t="s">
        <v>103</v>
      </c>
      <c r="C33" s="77" t="s">
        <v>104</v>
      </c>
      <c r="D33" s="139">
        <v>1</v>
      </c>
      <c r="E33" s="77">
        <v>98</v>
      </c>
      <c r="F33" s="77" t="s">
        <v>30</v>
      </c>
      <c r="G33" s="77">
        <v>1</v>
      </c>
      <c r="H33" s="77">
        <v>0</v>
      </c>
      <c r="I33" s="163">
        <v>4.8000000000000001E-2</v>
      </c>
    </row>
    <row r="34" spans="1:9" ht="12.75" customHeight="1" x14ac:dyDescent="0.2">
      <c r="A34" s="77" t="s">
        <v>100</v>
      </c>
      <c r="B34" s="77" t="s">
        <v>105</v>
      </c>
      <c r="C34" s="77" t="s">
        <v>106</v>
      </c>
      <c r="D34" s="139">
        <v>3</v>
      </c>
      <c r="E34" s="77">
        <v>98</v>
      </c>
      <c r="F34" s="77" t="s">
        <v>30</v>
      </c>
      <c r="G34" s="77">
        <v>1</v>
      </c>
      <c r="H34" s="77">
        <v>0</v>
      </c>
      <c r="I34" s="163">
        <v>8.5999999999999993E-2</v>
      </c>
    </row>
    <row r="35" spans="1:9" ht="12.75" customHeight="1" x14ac:dyDescent="0.2">
      <c r="A35" s="77" t="s">
        <v>100</v>
      </c>
      <c r="B35" s="77" t="s">
        <v>107</v>
      </c>
      <c r="C35" s="77" t="s">
        <v>108</v>
      </c>
      <c r="D35" s="139">
        <v>1</v>
      </c>
      <c r="E35" s="77">
        <v>98</v>
      </c>
      <c r="F35" s="77" t="s">
        <v>30</v>
      </c>
      <c r="G35" s="77">
        <v>1</v>
      </c>
      <c r="H35" s="77">
        <v>0</v>
      </c>
      <c r="I35" s="163">
        <v>3.5000000000000003E-2</v>
      </c>
    </row>
    <row r="36" spans="1:9" ht="12.75" customHeight="1" x14ac:dyDescent="0.2">
      <c r="A36" s="78" t="s">
        <v>100</v>
      </c>
      <c r="B36" s="78" t="s">
        <v>109</v>
      </c>
      <c r="C36" s="78" t="s">
        <v>110</v>
      </c>
      <c r="D36" s="141">
        <v>1</v>
      </c>
      <c r="E36" s="78">
        <v>98</v>
      </c>
      <c r="F36" s="78" t="s">
        <v>30</v>
      </c>
      <c r="G36" s="78">
        <v>1</v>
      </c>
      <c r="H36" s="78">
        <v>0</v>
      </c>
      <c r="I36" s="167">
        <v>0.54400000000000004</v>
      </c>
    </row>
    <row r="37" spans="1:9" ht="12.75" customHeight="1" x14ac:dyDescent="0.2">
      <c r="A37" s="32"/>
      <c r="B37" s="63">
        <f>COUNTA(B32:B36)</f>
        <v>5</v>
      </c>
      <c r="C37" s="20"/>
      <c r="E37" s="20"/>
      <c r="F37" s="34">
        <f>COUNTIF(F32:F36,"Yes")</f>
        <v>5</v>
      </c>
      <c r="G37" s="20"/>
      <c r="H37" s="20"/>
      <c r="I37" s="164">
        <f>SUM(I32:I36)</f>
        <v>0.75900000000000001</v>
      </c>
    </row>
    <row r="38" spans="1:9" ht="12.75" customHeight="1" x14ac:dyDescent="0.2">
      <c r="A38" s="32"/>
      <c r="B38" s="57"/>
      <c r="C38" s="32"/>
      <c r="E38" s="32"/>
      <c r="F38" s="32"/>
      <c r="G38" s="32"/>
      <c r="H38" s="32"/>
      <c r="I38" s="165"/>
    </row>
    <row r="39" spans="1:9" ht="12.75" customHeight="1" x14ac:dyDescent="0.2">
      <c r="A39" s="77" t="s">
        <v>111</v>
      </c>
      <c r="B39" s="77" t="s">
        <v>280</v>
      </c>
      <c r="C39" s="77" t="s">
        <v>281</v>
      </c>
      <c r="D39" s="140">
        <v>2</v>
      </c>
      <c r="E39" s="77">
        <v>98</v>
      </c>
      <c r="F39" s="77" t="s">
        <v>30</v>
      </c>
      <c r="G39" s="77">
        <v>1</v>
      </c>
      <c r="H39" s="77">
        <v>0</v>
      </c>
      <c r="I39" s="163">
        <v>8.6999999999999994E-2</v>
      </c>
    </row>
    <row r="40" spans="1:9" ht="12.75" customHeight="1" x14ac:dyDescent="0.2">
      <c r="A40" s="77" t="s">
        <v>111</v>
      </c>
      <c r="B40" s="77" t="s">
        <v>112</v>
      </c>
      <c r="C40" s="77" t="s">
        <v>113</v>
      </c>
      <c r="D40" s="140">
        <v>2</v>
      </c>
      <c r="E40" s="77">
        <v>98</v>
      </c>
      <c r="F40" s="77" t="s">
        <v>30</v>
      </c>
      <c r="G40" s="77">
        <v>1</v>
      </c>
      <c r="H40" s="77">
        <v>0</v>
      </c>
      <c r="I40" s="163">
        <v>4.8000000000000001E-2</v>
      </c>
    </row>
    <row r="41" spans="1:9" ht="12.75" customHeight="1" x14ac:dyDescent="0.2">
      <c r="A41" s="77" t="s">
        <v>111</v>
      </c>
      <c r="B41" s="77" t="s">
        <v>114</v>
      </c>
      <c r="C41" s="77" t="s">
        <v>115</v>
      </c>
      <c r="D41" s="140">
        <v>2</v>
      </c>
      <c r="E41" s="77">
        <v>98</v>
      </c>
      <c r="F41" s="77" t="s">
        <v>30</v>
      </c>
      <c r="G41" s="77">
        <v>1</v>
      </c>
      <c r="H41" s="77">
        <v>0</v>
      </c>
      <c r="I41" s="163">
        <v>0.109</v>
      </c>
    </row>
    <row r="42" spans="1:9" ht="12.75" customHeight="1" x14ac:dyDescent="0.2">
      <c r="A42" s="77" t="s">
        <v>111</v>
      </c>
      <c r="B42" s="77" t="s">
        <v>116</v>
      </c>
      <c r="C42" s="77" t="s">
        <v>117</v>
      </c>
      <c r="D42" s="140">
        <v>1</v>
      </c>
      <c r="E42" s="77">
        <v>98</v>
      </c>
      <c r="F42" s="77" t="s">
        <v>30</v>
      </c>
      <c r="G42" s="77">
        <v>1</v>
      </c>
      <c r="H42" s="77">
        <v>0</v>
      </c>
      <c r="I42" s="163">
        <v>8.5000000000000006E-2</v>
      </c>
    </row>
    <row r="43" spans="1:9" ht="12.75" customHeight="1" x14ac:dyDescent="0.2">
      <c r="A43" s="77" t="s">
        <v>111</v>
      </c>
      <c r="B43" s="77" t="s">
        <v>118</v>
      </c>
      <c r="C43" s="77" t="s">
        <v>119</v>
      </c>
      <c r="D43" s="140">
        <v>1</v>
      </c>
      <c r="E43" s="77">
        <v>98</v>
      </c>
      <c r="F43" s="77" t="s">
        <v>30</v>
      </c>
      <c r="G43" s="77">
        <v>1</v>
      </c>
      <c r="H43" s="77">
        <v>0</v>
      </c>
      <c r="I43" s="163">
        <v>4.2000000000000003E-2</v>
      </c>
    </row>
    <row r="44" spans="1:9" ht="12.75" customHeight="1" x14ac:dyDescent="0.2">
      <c r="A44" s="77" t="s">
        <v>111</v>
      </c>
      <c r="B44" s="77" t="s">
        <v>282</v>
      </c>
      <c r="C44" s="77" t="s">
        <v>283</v>
      </c>
      <c r="D44" s="140">
        <v>2</v>
      </c>
      <c r="E44" s="77">
        <v>98</v>
      </c>
      <c r="F44" s="77" t="s">
        <v>30</v>
      </c>
      <c r="G44" s="77">
        <v>1</v>
      </c>
      <c r="H44" s="77">
        <v>0</v>
      </c>
      <c r="I44" s="163">
        <v>0.113</v>
      </c>
    </row>
    <row r="45" spans="1:9" ht="12.75" customHeight="1" x14ac:dyDescent="0.2">
      <c r="A45" s="77" t="s">
        <v>111</v>
      </c>
      <c r="B45" s="77" t="s">
        <v>120</v>
      </c>
      <c r="C45" s="77" t="s">
        <v>121</v>
      </c>
      <c r="D45" s="140">
        <v>1</v>
      </c>
      <c r="E45" s="77">
        <v>98</v>
      </c>
      <c r="F45" s="77" t="s">
        <v>30</v>
      </c>
      <c r="G45" s="77">
        <v>1</v>
      </c>
      <c r="H45" s="77">
        <v>0</v>
      </c>
      <c r="I45" s="163">
        <v>0.16</v>
      </c>
    </row>
    <row r="46" spans="1:9" ht="12.75" customHeight="1" x14ac:dyDescent="0.2">
      <c r="A46" s="77" t="s">
        <v>111</v>
      </c>
      <c r="B46" s="77" t="s">
        <v>122</v>
      </c>
      <c r="C46" s="77" t="s">
        <v>123</v>
      </c>
      <c r="D46" s="140">
        <v>1</v>
      </c>
      <c r="E46" s="77">
        <v>98</v>
      </c>
      <c r="F46" s="77" t="s">
        <v>30</v>
      </c>
      <c r="G46" s="77">
        <v>1</v>
      </c>
      <c r="H46" s="77">
        <v>0</v>
      </c>
      <c r="I46" s="163">
        <v>7.2999999999999995E-2</v>
      </c>
    </row>
    <row r="47" spans="1:9" ht="12.75" customHeight="1" x14ac:dyDescent="0.2">
      <c r="A47" s="77" t="s">
        <v>111</v>
      </c>
      <c r="B47" s="77" t="s">
        <v>284</v>
      </c>
      <c r="C47" s="77" t="s">
        <v>285</v>
      </c>
      <c r="D47" s="140">
        <v>1</v>
      </c>
      <c r="E47" s="77">
        <v>98</v>
      </c>
      <c r="F47" s="77" t="s">
        <v>30</v>
      </c>
      <c r="G47" s="77">
        <v>1</v>
      </c>
      <c r="H47" s="77">
        <v>0</v>
      </c>
      <c r="I47" s="163">
        <v>7.0000000000000007E-2</v>
      </c>
    </row>
    <row r="48" spans="1:9" ht="12.75" customHeight="1" x14ac:dyDescent="0.2">
      <c r="A48" s="77" t="s">
        <v>111</v>
      </c>
      <c r="B48" s="77" t="s">
        <v>124</v>
      </c>
      <c r="C48" s="77" t="s">
        <v>125</v>
      </c>
      <c r="D48" s="140">
        <v>2</v>
      </c>
      <c r="E48" s="77">
        <v>98</v>
      </c>
      <c r="F48" s="77" t="s">
        <v>30</v>
      </c>
      <c r="G48" s="77">
        <v>1</v>
      </c>
      <c r="H48" s="77">
        <v>0</v>
      </c>
      <c r="I48" s="163">
        <v>0.217</v>
      </c>
    </row>
    <row r="49" spans="1:9" ht="12.75" customHeight="1" x14ac:dyDescent="0.2">
      <c r="A49" s="77" t="s">
        <v>111</v>
      </c>
      <c r="B49" s="77" t="s">
        <v>126</v>
      </c>
      <c r="C49" s="77" t="s">
        <v>127</v>
      </c>
      <c r="D49" s="140">
        <v>1</v>
      </c>
      <c r="E49" s="77">
        <v>98</v>
      </c>
      <c r="F49" s="77" t="s">
        <v>30</v>
      </c>
      <c r="G49" s="77">
        <v>1</v>
      </c>
      <c r="H49" s="77">
        <v>0</v>
      </c>
      <c r="I49" s="163">
        <v>1.9259999999999999</v>
      </c>
    </row>
    <row r="50" spans="1:9" ht="12.75" customHeight="1" x14ac:dyDescent="0.2">
      <c r="A50" s="77" t="s">
        <v>111</v>
      </c>
      <c r="B50" s="77" t="s">
        <v>128</v>
      </c>
      <c r="C50" s="77" t="s">
        <v>129</v>
      </c>
      <c r="D50" s="140">
        <v>1</v>
      </c>
      <c r="E50" s="77">
        <v>98</v>
      </c>
      <c r="F50" s="77" t="s">
        <v>30</v>
      </c>
      <c r="G50" s="77">
        <v>1</v>
      </c>
      <c r="H50" s="77">
        <v>0</v>
      </c>
      <c r="I50" s="163">
        <v>8.5999999999999993E-2</v>
      </c>
    </row>
    <row r="51" spans="1:9" ht="12.75" customHeight="1" x14ac:dyDescent="0.2">
      <c r="A51" s="77" t="s">
        <v>111</v>
      </c>
      <c r="B51" s="77" t="s">
        <v>130</v>
      </c>
      <c r="C51" s="77" t="s">
        <v>131</v>
      </c>
      <c r="D51" s="140">
        <v>3</v>
      </c>
      <c r="E51" s="77">
        <v>98</v>
      </c>
      <c r="F51" s="77" t="s">
        <v>30</v>
      </c>
      <c r="G51" s="77">
        <v>1</v>
      </c>
      <c r="H51" s="77">
        <v>0</v>
      </c>
      <c r="I51" s="163">
        <v>0.13700000000000001</v>
      </c>
    </row>
    <row r="52" spans="1:9" ht="12.75" customHeight="1" x14ac:dyDescent="0.2">
      <c r="A52" s="77" t="s">
        <v>111</v>
      </c>
      <c r="B52" s="77" t="s">
        <v>286</v>
      </c>
      <c r="C52" s="77" t="s">
        <v>287</v>
      </c>
      <c r="D52" s="140">
        <v>2</v>
      </c>
      <c r="E52" s="77">
        <v>98</v>
      </c>
      <c r="F52" s="77" t="s">
        <v>30</v>
      </c>
      <c r="G52" s="77">
        <v>1</v>
      </c>
      <c r="H52" s="77">
        <v>0</v>
      </c>
      <c r="I52" s="163">
        <v>6.8000000000000005E-2</v>
      </c>
    </row>
    <row r="53" spans="1:9" ht="12.75" customHeight="1" x14ac:dyDescent="0.2">
      <c r="A53" s="77" t="s">
        <v>111</v>
      </c>
      <c r="B53" s="77" t="s">
        <v>288</v>
      </c>
      <c r="C53" s="77" t="s">
        <v>289</v>
      </c>
      <c r="D53" s="140">
        <v>2</v>
      </c>
      <c r="E53" s="77">
        <v>98</v>
      </c>
      <c r="F53" s="77" t="s">
        <v>30</v>
      </c>
      <c r="G53" s="77">
        <v>1</v>
      </c>
      <c r="H53" s="77">
        <v>0</v>
      </c>
      <c r="I53" s="163">
        <v>8.3000000000000004E-2</v>
      </c>
    </row>
    <row r="54" spans="1:9" ht="12.75" customHeight="1" x14ac:dyDescent="0.2">
      <c r="A54" s="77" t="s">
        <v>111</v>
      </c>
      <c r="B54" s="77" t="s">
        <v>290</v>
      </c>
      <c r="C54" s="77" t="s">
        <v>291</v>
      </c>
      <c r="D54" s="140">
        <v>2</v>
      </c>
      <c r="E54" s="77">
        <v>98</v>
      </c>
      <c r="F54" s="77" t="s">
        <v>30</v>
      </c>
      <c r="G54" s="77">
        <v>1</v>
      </c>
      <c r="H54" s="77">
        <v>0</v>
      </c>
      <c r="I54" s="163">
        <v>8.7999999999999995E-2</v>
      </c>
    </row>
    <row r="55" spans="1:9" ht="12.75" customHeight="1" x14ac:dyDescent="0.2">
      <c r="A55" s="77" t="s">
        <v>111</v>
      </c>
      <c r="B55" s="77" t="s">
        <v>132</v>
      </c>
      <c r="C55" s="77" t="s">
        <v>133</v>
      </c>
      <c r="D55" s="140">
        <v>1</v>
      </c>
      <c r="E55" s="77">
        <v>98</v>
      </c>
      <c r="F55" s="77" t="s">
        <v>30</v>
      </c>
      <c r="G55" s="77">
        <v>1</v>
      </c>
      <c r="H55" s="77">
        <v>0</v>
      </c>
      <c r="I55" s="163">
        <v>6.2E-2</v>
      </c>
    </row>
    <row r="56" spans="1:9" ht="12.75" customHeight="1" x14ac:dyDescent="0.2">
      <c r="A56" s="77" t="s">
        <v>111</v>
      </c>
      <c r="B56" s="77" t="s">
        <v>292</v>
      </c>
      <c r="C56" s="77" t="s">
        <v>293</v>
      </c>
      <c r="D56" s="140">
        <v>2</v>
      </c>
      <c r="E56" s="77">
        <v>98</v>
      </c>
      <c r="F56" s="77" t="s">
        <v>30</v>
      </c>
      <c r="G56" s="77">
        <v>1</v>
      </c>
      <c r="H56" s="77">
        <v>0</v>
      </c>
      <c r="I56" s="163">
        <v>6.6000000000000003E-2</v>
      </c>
    </row>
    <row r="57" spans="1:9" ht="12.75" customHeight="1" x14ac:dyDescent="0.2">
      <c r="A57" s="77" t="s">
        <v>111</v>
      </c>
      <c r="B57" s="77" t="s">
        <v>294</v>
      </c>
      <c r="C57" s="77" t="s">
        <v>295</v>
      </c>
      <c r="D57" s="140">
        <v>2</v>
      </c>
      <c r="E57" s="77">
        <v>98</v>
      </c>
      <c r="F57" s="77" t="s">
        <v>30</v>
      </c>
      <c r="G57" s="77">
        <v>1</v>
      </c>
      <c r="H57" s="77">
        <v>0</v>
      </c>
      <c r="I57" s="163">
        <v>0.159</v>
      </c>
    </row>
    <row r="58" spans="1:9" ht="12.75" customHeight="1" x14ac:dyDescent="0.2">
      <c r="A58" s="77" t="s">
        <v>111</v>
      </c>
      <c r="B58" s="77" t="s">
        <v>296</v>
      </c>
      <c r="C58" s="77" t="s">
        <v>297</v>
      </c>
      <c r="D58" s="140">
        <v>2</v>
      </c>
      <c r="E58" s="77">
        <v>98</v>
      </c>
      <c r="F58" s="77" t="s">
        <v>30</v>
      </c>
      <c r="G58" s="77">
        <v>1</v>
      </c>
      <c r="H58" s="77">
        <v>0</v>
      </c>
      <c r="I58" s="163">
        <v>0.109</v>
      </c>
    </row>
    <row r="59" spans="1:9" ht="12.75" customHeight="1" x14ac:dyDescent="0.2">
      <c r="A59" s="77" t="s">
        <v>111</v>
      </c>
      <c r="B59" s="77" t="s">
        <v>134</v>
      </c>
      <c r="C59" s="77" t="s">
        <v>135</v>
      </c>
      <c r="D59" s="140">
        <v>1</v>
      </c>
      <c r="E59" s="77">
        <v>98</v>
      </c>
      <c r="F59" s="77" t="s">
        <v>30</v>
      </c>
      <c r="G59" s="77">
        <v>1</v>
      </c>
      <c r="H59" s="77">
        <v>0</v>
      </c>
      <c r="I59" s="163">
        <v>0.17299999999999999</v>
      </c>
    </row>
    <row r="60" spans="1:9" ht="12.75" customHeight="1" x14ac:dyDescent="0.2">
      <c r="A60" s="77" t="s">
        <v>111</v>
      </c>
      <c r="B60" s="77" t="s">
        <v>298</v>
      </c>
      <c r="C60" s="77" t="s">
        <v>299</v>
      </c>
      <c r="D60" s="140">
        <v>2</v>
      </c>
      <c r="E60" s="77">
        <v>98</v>
      </c>
      <c r="F60" s="77" t="s">
        <v>30</v>
      </c>
      <c r="G60" s="77">
        <v>1</v>
      </c>
      <c r="H60" s="77">
        <v>0</v>
      </c>
      <c r="I60" s="163">
        <v>4.4999999999999998E-2</v>
      </c>
    </row>
    <row r="61" spans="1:9" ht="12.75" customHeight="1" x14ac:dyDescent="0.2">
      <c r="A61" s="77" t="s">
        <v>111</v>
      </c>
      <c r="B61" s="77" t="s">
        <v>136</v>
      </c>
      <c r="C61" s="77" t="s">
        <v>137</v>
      </c>
      <c r="D61" s="140">
        <v>1</v>
      </c>
      <c r="E61" s="77">
        <v>98</v>
      </c>
      <c r="F61" s="77" t="s">
        <v>30</v>
      </c>
      <c r="G61" s="77">
        <v>1</v>
      </c>
      <c r="H61" s="77">
        <v>0</v>
      </c>
      <c r="I61" s="163">
        <v>2.1999999999999999E-2</v>
      </c>
    </row>
    <row r="62" spans="1:9" ht="12.75" customHeight="1" x14ac:dyDescent="0.2">
      <c r="A62" s="77" t="s">
        <v>111</v>
      </c>
      <c r="B62" s="77" t="s">
        <v>138</v>
      </c>
      <c r="C62" s="77" t="s">
        <v>139</v>
      </c>
      <c r="D62" s="140">
        <v>1</v>
      </c>
      <c r="E62" s="77">
        <v>98</v>
      </c>
      <c r="F62" s="77" t="s">
        <v>30</v>
      </c>
      <c r="G62" s="77">
        <v>1</v>
      </c>
      <c r="H62" s="77">
        <v>0</v>
      </c>
      <c r="I62" s="163">
        <v>0.20499999999999999</v>
      </c>
    </row>
    <row r="63" spans="1:9" ht="12.75" customHeight="1" x14ac:dyDescent="0.2">
      <c r="A63" s="77" t="s">
        <v>111</v>
      </c>
      <c r="B63" s="77" t="s">
        <v>140</v>
      </c>
      <c r="C63" s="77" t="s">
        <v>141</v>
      </c>
      <c r="D63" s="140">
        <v>2</v>
      </c>
      <c r="E63" s="77">
        <v>98</v>
      </c>
      <c r="F63" s="77" t="s">
        <v>30</v>
      </c>
      <c r="G63" s="77">
        <v>1</v>
      </c>
      <c r="H63" s="77">
        <v>0</v>
      </c>
      <c r="I63" s="163">
        <v>0.35699999999999998</v>
      </c>
    </row>
    <row r="64" spans="1:9" ht="12.75" customHeight="1" x14ac:dyDescent="0.2">
      <c r="A64" s="77" t="s">
        <v>111</v>
      </c>
      <c r="B64" s="77" t="s">
        <v>142</v>
      </c>
      <c r="C64" s="77" t="s">
        <v>143</v>
      </c>
      <c r="D64" s="140">
        <v>1</v>
      </c>
      <c r="E64" s="77">
        <v>98</v>
      </c>
      <c r="F64" s="77" t="s">
        <v>30</v>
      </c>
      <c r="G64" s="77">
        <v>1</v>
      </c>
      <c r="H64" s="77">
        <v>0</v>
      </c>
      <c r="I64" s="163">
        <v>9.6000000000000002E-2</v>
      </c>
    </row>
    <row r="65" spans="1:9" ht="12.75" customHeight="1" x14ac:dyDescent="0.2">
      <c r="A65" s="78" t="s">
        <v>111</v>
      </c>
      <c r="B65" s="78" t="s">
        <v>144</v>
      </c>
      <c r="C65" s="78" t="s">
        <v>145</v>
      </c>
      <c r="D65" s="142">
        <v>2</v>
      </c>
      <c r="E65" s="78">
        <v>98</v>
      </c>
      <c r="F65" s="78" t="s">
        <v>30</v>
      </c>
      <c r="G65" s="78">
        <v>1</v>
      </c>
      <c r="H65" s="78">
        <v>0</v>
      </c>
      <c r="I65" s="167">
        <v>0.28899999999999998</v>
      </c>
    </row>
    <row r="66" spans="1:9" ht="12.75" customHeight="1" x14ac:dyDescent="0.2">
      <c r="A66" s="30"/>
      <c r="B66" s="29">
        <f>COUNTA(B39:B65)</f>
        <v>27</v>
      </c>
      <c r="C66" s="29"/>
      <c r="E66" s="30"/>
      <c r="F66" s="34">
        <f>COUNTIF(F39:F65,"Yes")</f>
        <v>27</v>
      </c>
      <c r="G66" s="30"/>
      <c r="H66" s="29"/>
      <c r="I66" s="164">
        <f>SUM(I39:I65)</f>
        <v>4.9749999999999996</v>
      </c>
    </row>
    <row r="67" spans="1:9" ht="12.75" customHeight="1" x14ac:dyDescent="0.2">
      <c r="A67" s="32"/>
      <c r="B67" s="63"/>
      <c r="C67" s="32"/>
      <c r="E67" s="32"/>
      <c r="F67" s="32"/>
      <c r="G67" s="32"/>
      <c r="H67" s="32"/>
      <c r="I67" s="165"/>
    </row>
    <row r="68" spans="1:9" ht="12.75" customHeight="1" x14ac:dyDescent="0.2">
      <c r="A68" s="157" t="s">
        <v>146</v>
      </c>
      <c r="B68" s="147" t="s">
        <v>147</v>
      </c>
      <c r="C68" s="147" t="s">
        <v>148</v>
      </c>
      <c r="D68" s="140">
        <v>3</v>
      </c>
      <c r="E68" s="157">
        <v>98</v>
      </c>
      <c r="F68" s="147" t="s">
        <v>42</v>
      </c>
      <c r="G68" s="168" t="s">
        <v>175</v>
      </c>
      <c r="H68" s="168" t="s">
        <v>175</v>
      </c>
      <c r="I68" s="168" t="s">
        <v>175</v>
      </c>
    </row>
    <row r="69" spans="1:9" ht="12.75" customHeight="1" x14ac:dyDescent="0.2">
      <c r="A69" s="77" t="s">
        <v>146</v>
      </c>
      <c r="B69" s="77" t="s">
        <v>149</v>
      </c>
      <c r="C69" s="77" t="s">
        <v>150</v>
      </c>
      <c r="D69" s="140">
        <v>1</v>
      </c>
      <c r="E69" s="77">
        <v>98</v>
      </c>
      <c r="F69" s="77" t="s">
        <v>30</v>
      </c>
      <c r="G69" s="77">
        <v>1</v>
      </c>
      <c r="H69" s="77">
        <v>0</v>
      </c>
      <c r="I69" s="163">
        <v>0.13</v>
      </c>
    </row>
    <row r="70" spans="1:9" ht="12.75" customHeight="1" x14ac:dyDescent="0.2">
      <c r="A70" s="77" t="s">
        <v>146</v>
      </c>
      <c r="B70" s="77" t="s">
        <v>151</v>
      </c>
      <c r="C70" s="77" t="s">
        <v>152</v>
      </c>
      <c r="D70" s="140">
        <v>1</v>
      </c>
      <c r="E70" s="77">
        <v>98</v>
      </c>
      <c r="F70" s="77" t="s">
        <v>30</v>
      </c>
      <c r="G70" s="77">
        <v>1</v>
      </c>
      <c r="H70" s="77">
        <v>0</v>
      </c>
      <c r="I70" s="163">
        <v>0.02</v>
      </c>
    </row>
    <row r="71" spans="1:9" ht="12.75" customHeight="1" x14ac:dyDescent="0.2">
      <c r="A71" s="77" t="s">
        <v>146</v>
      </c>
      <c r="B71" s="77" t="s">
        <v>153</v>
      </c>
      <c r="C71" s="77" t="s">
        <v>154</v>
      </c>
      <c r="D71" s="140">
        <v>1</v>
      </c>
      <c r="E71" s="77">
        <v>98</v>
      </c>
      <c r="F71" s="77" t="s">
        <v>30</v>
      </c>
      <c r="G71" s="77">
        <v>1</v>
      </c>
      <c r="H71" s="77">
        <v>0</v>
      </c>
      <c r="I71" s="163">
        <v>7.4999999999999997E-2</v>
      </c>
    </row>
    <row r="72" spans="1:9" ht="12.75" customHeight="1" x14ac:dyDescent="0.2">
      <c r="A72" s="77" t="s">
        <v>146</v>
      </c>
      <c r="B72" s="77" t="s">
        <v>155</v>
      </c>
      <c r="C72" s="77" t="s">
        <v>156</v>
      </c>
      <c r="D72" s="140">
        <v>1</v>
      </c>
      <c r="E72" s="77">
        <v>98</v>
      </c>
      <c r="F72" s="77" t="s">
        <v>30</v>
      </c>
      <c r="G72" s="77">
        <v>1</v>
      </c>
      <c r="H72" s="77">
        <v>0</v>
      </c>
      <c r="I72" s="163">
        <v>0.112</v>
      </c>
    </row>
    <row r="73" spans="1:9" ht="12.75" customHeight="1" x14ac:dyDescent="0.2">
      <c r="A73" s="77" t="s">
        <v>146</v>
      </c>
      <c r="B73" s="77" t="s">
        <v>157</v>
      </c>
      <c r="C73" s="77" t="s">
        <v>158</v>
      </c>
      <c r="D73" s="140">
        <v>1</v>
      </c>
      <c r="E73" s="77">
        <v>98</v>
      </c>
      <c r="F73" s="77" t="s">
        <v>30</v>
      </c>
      <c r="G73" s="77">
        <v>1</v>
      </c>
      <c r="H73" s="77">
        <v>0</v>
      </c>
      <c r="I73" s="163">
        <v>0.11799999999999999</v>
      </c>
    </row>
    <row r="74" spans="1:9" ht="12.75" customHeight="1" x14ac:dyDescent="0.2">
      <c r="A74" s="77" t="s">
        <v>146</v>
      </c>
      <c r="B74" s="77" t="s">
        <v>159</v>
      </c>
      <c r="C74" s="77" t="s">
        <v>160</v>
      </c>
      <c r="D74" s="140">
        <v>1</v>
      </c>
      <c r="E74" s="77">
        <v>98</v>
      </c>
      <c r="F74" s="77" t="s">
        <v>30</v>
      </c>
      <c r="G74" s="77">
        <v>1</v>
      </c>
      <c r="H74" s="77">
        <v>0</v>
      </c>
      <c r="I74" s="163">
        <v>7.0000000000000001E-3</v>
      </c>
    </row>
    <row r="75" spans="1:9" ht="12.75" customHeight="1" x14ac:dyDescent="0.2">
      <c r="A75" s="77" t="s">
        <v>146</v>
      </c>
      <c r="B75" s="77" t="s">
        <v>161</v>
      </c>
      <c r="C75" s="77" t="s">
        <v>162</v>
      </c>
      <c r="D75" s="140">
        <v>1</v>
      </c>
      <c r="E75" s="77">
        <v>98</v>
      </c>
      <c r="F75" s="77" t="s">
        <v>30</v>
      </c>
      <c r="G75" s="77">
        <v>1</v>
      </c>
      <c r="H75" s="77">
        <v>0</v>
      </c>
      <c r="I75" s="163">
        <v>0.28799999999999998</v>
      </c>
    </row>
    <row r="76" spans="1:9" ht="12.75" customHeight="1" x14ac:dyDescent="0.2">
      <c r="A76" s="77" t="s">
        <v>146</v>
      </c>
      <c r="B76" s="77" t="s">
        <v>163</v>
      </c>
      <c r="C76" s="77" t="s">
        <v>164</v>
      </c>
      <c r="D76" s="140">
        <v>1</v>
      </c>
      <c r="E76" s="77">
        <v>98</v>
      </c>
      <c r="F76" s="77" t="s">
        <v>30</v>
      </c>
      <c r="G76" s="77">
        <v>1</v>
      </c>
      <c r="H76" s="77">
        <v>0</v>
      </c>
      <c r="I76" s="163">
        <v>0.124</v>
      </c>
    </row>
    <row r="77" spans="1:9" ht="12.75" customHeight="1" x14ac:dyDescent="0.2">
      <c r="A77" s="77" t="s">
        <v>146</v>
      </c>
      <c r="B77" s="77" t="s">
        <v>165</v>
      </c>
      <c r="C77" s="77" t="s">
        <v>166</v>
      </c>
      <c r="D77" s="140">
        <v>2</v>
      </c>
      <c r="E77" s="77">
        <v>98</v>
      </c>
      <c r="F77" s="77" t="s">
        <v>30</v>
      </c>
      <c r="G77" s="77">
        <v>1</v>
      </c>
      <c r="H77" s="77">
        <v>0</v>
      </c>
      <c r="I77" s="163">
        <v>0.372</v>
      </c>
    </row>
    <row r="78" spans="1:9" ht="12.75" customHeight="1" x14ac:dyDescent="0.2">
      <c r="A78" s="77" t="s">
        <v>146</v>
      </c>
      <c r="B78" s="77" t="s">
        <v>167</v>
      </c>
      <c r="C78" s="77" t="s">
        <v>168</v>
      </c>
      <c r="D78" s="140">
        <v>1</v>
      </c>
      <c r="E78" s="77">
        <v>98</v>
      </c>
      <c r="F78" s="77" t="s">
        <v>30</v>
      </c>
      <c r="G78" s="77">
        <v>1</v>
      </c>
      <c r="H78" s="77">
        <v>0</v>
      </c>
      <c r="I78" s="163">
        <v>0.20599999999999999</v>
      </c>
    </row>
    <row r="79" spans="1:9" ht="12.75" customHeight="1" x14ac:dyDescent="0.2">
      <c r="A79" s="77" t="s">
        <v>146</v>
      </c>
      <c r="B79" s="77" t="s">
        <v>169</v>
      </c>
      <c r="C79" s="77" t="s">
        <v>170</v>
      </c>
      <c r="D79" s="140">
        <v>1</v>
      </c>
      <c r="E79" s="77">
        <v>98</v>
      </c>
      <c r="F79" s="77" t="s">
        <v>30</v>
      </c>
      <c r="G79" s="77">
        <v>1</v>
      </c>
      <c r="H79" s="77">
        <v>0</v>
      </c>
      <c r="I79" s="163">
        <v>0.32600000000000001</v>
      </c>
    </row>
    <row r="80" spans="1:9" x14ac:dyDescent="0.2">
      <c r="A80" s="78" t="s">
        <v>146</v>
      </c>
      <c r="B80" s="78" t="s">
        <v>171</v>
      </c>
      <c r="C80" s="78" t="s">
        <v>172</v>
      </c>
      <c r="D80" s="142">
        <v>1</v>
      </c>
      <c r="E80" s="78">
        <v>98</v>
      </c>
      <c r="F80" s="78" t="s">
        <v>30</v>
      </c>
      <c r="G80" s="78">
        <v>1</v>
      </c>
      <c r="H80" s="78">
        <v>0</v>
      </c>
      <c r="I80" s="167">
        <v>0.15</v>
      </c>
    </row>
    <row r="81" spans="1:10" x14ac:dyDescent="0.2">
      <c r="A81" s="30"/>
      <c r="B81" s="29">
        <f>COUNTA(B68:B80)</f>
        <v>13</v>
      </c>
      <c r="C81" s="29"/>
      <c r="E81" s="30"/>
      <c r="F81" s="34">
        <f>COUNTIF(F68:F80,"Yes")</f>
        <v>12</v>
      </c>
      <c r="G81" s="30"/>
      <c r="H81" s="30"/>
      <c r="I81" s="164">
        <f>SUM(I68:I80)</f>
        <v>1.9279999999999999</v>
      </c>
    </row>
    <row r="82" spans="1:10" x14ac:dyDescent="0.2">
      <c r="A82" s="30"/>
      <c r="B82" s="29"/>
      <c r="C82" s="29"/>
      <c r="E82" s="30"/>
      <c r="F82" s="30"/>
      <c r="G82" s="30"/>
      <c r="H82" s="30"/>
      <c r="I82" s="30"/>
    </row>
    <row r="83" spans="1:10" x14ac:dyDescent="0.2">
      <c r="A83" s="71"/>
      <c r="B83" s="151"/>
      <c r="C83" s="136" t="s">
        <v>316</v>
      </c>
      <c r="E83" s="71"/>
      <c r="F83" s="71"/>
      <c r="G83" s="71"/>
      <c r="H83" s="71"/>
      <c r="I83" s="71"/>
    </row>
    <row r="84" spans="1:10" x14ac:dyDescent="0.2">
      <c r="A84" s="71"/>
      <c r="B84" s="71"/>
      <c r="C84" s="136"/>
      <c r="D84" s="144"/>
      <c r="E84" s="71"/>
      <c r="F84" s="71"/>
      <c r="G84" s="71"/>
      <c r="H84" s="71"/>
      <c r="I84" s="71"/>
      <c r="J84" s="144"/>
    </row>
    <row r="85" spans="1:10" x14ac:dyDescent="0.2">
      <c r="A85" s="71"/>
      <c r="B85" s="71"/>
      <c r="D85" s="127" t="s">
        <v>236</v>
      </c>
      <c r="E85" s="103"/>
      <c r="F85" s="103"/>
      <c r="G85" s="103"/>
      <c r="H85" s="71"/>
      <c r="I85" s="71"/>
    </row>
    <row r="86" spans="1:10" x14ac:dyDescent="0.2">
      <c r="A86" s="71"/>
      <c r="B86" s="71"/>
      <c r="D86" s="115" t="s">
        <v>233</v>
      </c>
      <c r="E86" s="105">
        <f>SUM(B30+B37+B66+B81)</f>
        <v>73</v>
      </c>
      <c r="F86" s="105"/>
      <c r="G86" s="103"/>
      <c r="H86" s="71"/>
      <c r="I86" s="71"/>
    </row>
    <row r="87" spans="1:10" x14ac:dyDescent="0.2">
      <c r="D87" s="115" t="s">
        <v>235</v>
      </c>
      <c r="E87" s="105">
        <f>SUM(F30+F37+F66+F81)</f>
        <v>72</v>
      </c>
      <c r="F87" s="105"/>
      <c r="G87" s="103"/>
    </row>
    <row r="88" spans="1:10" x14ac:dyDescent="0.2">
      <c r="D88" s="115" t="s">
        <v>276</v>
      </c>
      <c r="E88" s="135">
        <f>E87/E86</f>
        <v>0.98630136986301364</v>
      </c>
      <c r="F88" s="135"/>
      <c r="G88" s="103"/>
    </row>
    <row r="89" spans="1:10" x14ac:dyDescent="0.2">
      <c r="D89" s="115" t="s">
        <v>328</v>
      </c>
      <c r="E89" s="166">
        <f>SUM(I30+I37+I66+I81)</f>
        <v>15.458000000000002</v>
      </c>
      <c r="F89" s="166"/>
      <c r="G89" s="170"/>
    </row>
    <row r="90" spans="1:10" x14ac:dyDescent="0.2">
      <c r="D90" s="159"/>
    </row>
    <row r="91" spans="1:10" x14ac:dyDescent="0.2">
      <c r="D91" s="127" t="s">
        <v>303</v>
      </c>
      <c r="E91" s="174" t="s">
        <v>304</v>
      </c>
      <c r="F91" s="174" t="s">
        <v>240</v>
      </c>
    </row>
    <row r="92" spans="1:10" x14ac:dyDescent="0.2">
      <c r="D92" s="115" t="s">
        <v>305</v>
      </c>
      <c r="E92" s="148">
        <f>COUNTIF(G2:G80, "0.25")</f>
        <v>0</v>
      </c>
      <c r="F92" s="149">
        <f>E92/E87</f>
        <v>0</v>
      </c>
    </row>
    <row r="93" spans="1:10" x14ac:dyDescent="0.2">
      <c r="D93" s="115" t="s">
        <v>306</v>
      </c>
      <c r="E93" s="148">
        <f>COUNTIF(G2:G80, "0.5")</f>
        <v>0</v>
      </c>
      <c r="F93" s="149">
        <f>E93/E87</f>
        <v>0</v>
      </c>
    </row>
    <row r="94" spans="1:10" x14ac:dyDescent="0.2">
      <c r="D94" s="115" t="s">
        <v>307</v>
      </c>
      <c r="E94" s="148">
        <f>COUNTIF(G2:G80, "1")</f>
        <v>72</v>
      </c>
      <c r="F94" s="149">
        <f>E94/E87</f>
        <v>1</v>
      </c>
    </row>
    <row r="95" spans="1:10" x14ac:dyDescent="0.2">
      <c r="D95" s="115" t="s">
        <v>308</v>
      </c>
      <c r="E95" s="148">
        <f>COUNTIF(G2:G80, "1.25")</f>
        <v>0</v>
      </c>
      <c r="F95" s="149">
        <f>E95/E87</f>
        <v>0</v>
      </c>
    </row>
    <row r="96" spans="1:10" x14ac:dyDescent="0.2">
      <c r="D96" s="115" t="s">
        <v>309</v>
      </c>
      <c r="E96" s="148">
        <f>COUNTIF(G2:G80, "1.50")</f>
        <v>0</v>
      </c>
      <c r="F96" s="149">
        <f>E96/E87</f>
        <v>0</v>
      </c>
    </row>
    <row r="97" spans="4:6" x14ac:dyDescent="0.2">
      <c r="D97" s="115" t="s">
        <v>310</v>
      </c>
      <c r="E97" s="148">
        <f>COUNTIF(G2:G80, "2")</f>
        <v>0</v>
      </c>
      <c r="F97" s="149">
        <f>E97/E87</f>
        <v>0</v>
      </c>
    </row>
    <row r="98" spans="4:6" x14ac:dyDescent="0.2">
      <c r="D98" s="115" t="s">
        <v>311</v>
      </c>
      <c r="E98" s="148">
        <f>COUNTIF(G2:G80, "2.5")</f>
        <v>0</v>
      </c>
      <c r="F98" s="149">
        <f>E98/E87</f>
        <v>0</v>
      </c>
    </row>
    <row r="99" spans="4:6" x14ac:dyDescent="0.2">
      <c r="D99" s="115" t="s">
        <v>312</v>
      </c>
      <c r="E99" s="148">
        <f>COUNTIF(G2:G80, "3")</f>
        <v>0</v>
      </c>
      <c r="F99" s="149">
        <f>E99/E87</f>
        <v>0</v>
      </c>
    </row>
    <row r="100" spans="4:6" x14ac:dyDescent="0.2">
      <c r="D100" s="115" t="s">
        <v>313</v>
      </c>
      <c r="E100" s="148">
        <f>COUNTIF(G2:G80, "7")</f>
        <v>0</v>
      </c>
      <c r="F100" s="149">
        <f>E100/E87</f>
        <v>0</v>
      </c>
    </row>
    <row r="101" spans="4:6" x14ac:dyDescent="0.2">
      <c r="D101" s="35"/>
      <c r="F101" s="148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Connecticut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3"/>
  <sheetViews>
    <sheetView zoomScaleNormal="100" workbookViewId="0">
      <selection activeCell="U1" sqref="U1:V1048576"/>
    </sheetView>
  </sheetViews>
  <sheetFormatPr defaultRowHeight="12.75" x14ac:dyDescent="0.2"/>
  <cols>
    <col min="1" max="1" width="9.7109375" customWidth="1"/>
    <col min="2" max="2" width="7.28515625" customWidth="1"/>
    <col min="3" max="3" width="24.42578125" customWidth="1"/>
    <col min="4" max="4" width="5.5703125" style="144" customWidth="1"/>
    <col min="5" max="5" width="8.140625" customWidth="1"/>
    <col min="6" max="7" width="7.7109375" customWidth="1"/>
    <col min="8" max="8" width="8" customWidth="1"/>
    <col min="9" max="9" width="8.85546875" customWidth="1"/>
    <col min="10" max="19" width="7.7109375" customWidth="1"/>
    <col min="20" max="20" width="7.85546875" style="144" customWidth="1"/>
  </cols>
  <sheetData>
    <row r="1" spans="1:32" x14ac:dyDescent="0.2">
      <c r="A1" s="62"/>
      <c r="B1" s="178" t="s">
        <v>173</v>
      </c>
      <c r="C1" s="178"/>
      <c r="E1" s="62"/>
      <c r="F1" s="62"/>
      <c r="G1" s="179" t="s">
        <v>277</v>
      </c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38"/>
    </row>
    <row r="2" spans="1:32" s="24" customFormat="1" ht="39" customHeight="1" x14ac:dyDescent="0.15">
      <c r="A2" s="25" t="s">
        <v>13</v>
      </c>
      <c r="B2" s="25" t="s">
        <v>14</v>
      </c>
      <c r="C2" s="25" t="s">
        <v>203</v>
      </c>
      <c r="D2" s="3" t="s">
        <v>206</v>
      </c>
      <c r="E2" s="25" t="s">
        <v>211</v>
      </c>
      <c r="F2" s="25" t="s">
        <v>212</v>
      </c>
      <c r="G2" s="25" t="s">
        <v>213</v>
      </c>
      <c r="H2" s="25" t="s">
        <v>214</v>
      </c>
      <c r="I2" s="3" t="s">
        <v>215</v>
      </c>
      <c r="J2" s="25" t="s">
        <v>216</v>
      </c>
      <c r="K2" s="25" t="s">
        <v>22</v>
      </c>
      <c r="L2" s="25" t="s">
        <v>20</v>
      </c>
      <c r="M2" s="25" t="s">
        <v>21</v>
      </c>
      <c r="N2" s="25" t="s">
        <v>23</v>
      </c>
      <c r="O2" s="25" t="s">
        <v>217</v>
      </c>
      <c r="P2" s="25" t="s">
        <v>218</v>
      </c>
      <c r="Q2" s="25" t="s">
        <v>219</v>
      </c>
      <c r="R2" s="25" t="s">
        <v>220</v>
      </c>
      <c r="S2" s="25" t="s">
        <v>221</v>
      </c>
      <c r="T2" s="25"/>
    </row>
    <row r="3" spans="1:32" x14ac:dyDescent="0.2">
      <c r="A3" s="77" t="s">
        <v>44</v>
      </c>
      <c r="B3" s="77" t="s">
        <v>45</v>
      </c>
      <c r="C3" s="77" t="s">
        <v>46</v>
      </c>
      <c r="D3" s="139">
        <v>2</v>
      </c>
      <c r="E3" s="77" t="s">
        <v>30</v>
      </c>
      <c r="F3" s="77" t="s">
        <v>30</v>
      </c>
      <c r="G3" s="77"/>
      <c r="H3" s="77" t="s">
        <v>30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x14ac:dyDescent="0.2">
      <c r="A4" s="77" t="s">
        <v>44</v>
      </c>
      <c r="B4" s="77" t="s">
        <v>47</v>
      </c>
      <c r="C4" s="77" t="s">
        <v>48</v>
      </c>
      <c r="D4" s="139">
        <v>2</v>
      </c>
      <c r="E4" s="77" t="s">
        <v>30</v>
      </c>
      <c r="F4" s="77" t="s">
        <v>30</v>
      </c>
      <c r="G4" s="77"/>
      <c r="H4" s="77" t="s">
        <v>30</v>
      </c>
      <c r="I4" s="77"/>
      <c r="J4" s="77"/>
      <c r="K4" s="77"/>
      <c r="L4" s="77"/>
      <c r="M4" s="77"/>
      <c r="N4" s="77"/>
      <c r="O4" s="77"/>
      <c r="P4" s="77"/>
      <c r="Q4" s="77"/>
      <c r="R4" s="77" t="s">
        <v>30</v>
      </c>
      <c r="S4" s="77"/>
      <c r="T4" s="77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2" x14ac:dyDescent="0.2">
      <c r="A5" s="77" t="s">
        <v>44</v>
      </c>
      <c r="B5" s="77" t="s">
        <v>49</v>
      </c>
      <c r="C5" s="77" t="s">
        <v>50</v>
      </c>
      <c r="D5" s="139">
        <v>3</v>
      </c>
      <c r="E5" s="77" t="s">
        <v>30</v>
      </c>
      <c r="F5" s="77" t="s">
        <v>30</v>
      </c>
      <c r="G5" s="77"/>
      <c r="H5" s="77" t="s">
        <v>30</v>
      </c>
      <c r="I5" s="77"/>
      <c r="J5" s="77"/>
      <c r="K5" s="77"/>
      <c r="L5" s="77"/>
      <c r="M5" s="77"/>
      <c r="N5" s="77"/>
      <c r="O5" s="77"/>
      <c r="P5" s="77"/>
      <c r="Q5" s="77" t="s">
        <v>30</v>
      </c>
      <c r="R5" s="77"/>
      <c r="S5" s="77"/>
      <c r="T5" s="77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2" x14ac:dyDescent="0.2">
      <c r="A6" s="77" t="s">
        <v>44</v>
      </c>
      <c r="B6" s="77" t="s">
        <v>51</v>
      </c>
      <c r="C6" s="77" t="s">
        <v>52</v>
      </c>
      <c r="D6" s="139">
        <v>2</v>
      </c>
      <c r="E6" s="77" t="s">
        <v>30</v>
      </c>
      <c r="F6" s="77" t="s">
        <v>30</v>
      </c>
      <c r="G6" s="77"/>
      <c r="H6" s="77" t="s">
        <v>30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x14ac:dyDescent="0.2">
      <c r="A7" s="77" t="s">
        <v>44</v>
      </c>
      <c r="B7" s="77" t="s">
        <v>53</v>
      </c>
      <c r="C7" s="77" t="s">
        <v>54</v>
      </c>
      <c r="D7" s="139">
        <v>2</v>
      </c>
      <c r="E7" s="77" t="s">
        <v>30</v>
      </c>
      <c r="F7" s="77" t="s">
        <v>30</v>
      </c>
      <c r="G7" s="77"/>
      <c r="H7" s="77" t="s">
        <v>30</v>
      </c>
      <c r="I7" s="77"/>
      <c r="J7" s="77"/>
      <c r="K7" s="77"/>
      <c r="L7" s="77"/>
      <c r="M7" s="77"/>
      <c r="N7" s="77"/>
      <c r="O7" s="77"/>
      <c r="P7" s="77"/>
      <c r="Q7" s="77"/>
      <c r="R7" s="77" t="s">
        <v>30</v>
      </c>
      <c r="S7" s="77"/>
      <c r="T7" s="77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</row>
    <row r="8" spans="1:32" x14ac:dyDescent="0.2">
      <c r="A8" s="77" t="s">
        <v>44</v>
      </c>
      <c r="B8" s="77" t="s">
        <v>55</v>
      </c>
      <c r="C8" s="77" t="s">
        <v>56</v>
      </c>
      <c r="D8" s="139">
        <v>3</v>
      </c>
      <c r="E8" s="77" t="s">
        <v>30</v>
      </c>
      <c r="F8" s="77" t="s">
        <v>30</v>
      </c>
      <c r="G8" s="77" t="s">
        <v>30</v>
      </c>
      <c r="H8" s="77" t="s">
        <v>30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</row>
    <row r="9" spans="1:32" x14ac:dyDescent="0.2">
      <c r="A9" s="77" t="s">
        <v>44</v>
      </c>
      <c r="B9" s="77" t="s">
        <v>57</v>
      </c>
      <c r="C9" s="77" t="s">
        <v>58</v>
      </c>
      <c r="D9" s="139">
        <v>3</v>
      </c>
      <c r="E9" s="77" t="s">
        <v>30</v>
      </c>
      <c r="F9" s="77" t="s">
        <v>30</v>
      </c>
      <c r="G9" s="77" t="s">
        <v>30</v>
      </c>
      <c r="H9" s="77" t="s">
        <v>30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</row>
    <row r="10" spans="1:32" x14ac:dyDescent="0.2">
      <c r="A10" s="77" t="s">
        <v>44</v>
      </c>
      <c r="B10" s="77" t="s">
        <v>59</v>
      </c>
      <c r="C10" s="77" t="s">
        <v>60</v>
      </c>
      <c r="D10" s="139">
        <v>2</v>
      </c>
      <c r="E10" s="77" t="s">
        <v>30</v>
      </c>
      <c r="F10" s="77" t="s">
        <v>30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 t="s">
        <v>30</v>
      </c>
      <c r="R10" s="77"/>
      <c r="S10" s="77"/>
      <c r="T10" s="77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</row>
    <row r="11" spans="1:32" x14ac:dyDescent="0.2">
      <c r="A11" s="77" t="s">
        <v>44</v>
      </c>
      <c r="B11" s="77" t="s">
        <v>61</v>
      </c>
      <c r="C11" s="77" t="s">
        <v>62</v>
      </c>
      <c r="D11" s="139">
        <v>3</v>
      </c>
      <c r="E11" s="77" t="s">
        <v>30</v>
      </c>
      <c r="F11" s="77" t="s">
        <v>30</v>
      </c>
      <c r="G11" s="77"/>
      <c r="H11" s="77" t="s">
        <v>30</v>
      </c>
      <c r="I11" s="77"/>
      <c r="J11" s="77"/>
      <c r="K11" s="77"/>
      <c r="L11" s="77"/>
      <c r="M11" s="77"/>
      <c r="N11" s="77"/>
      <c r="O11" s="77"/>
      <c r="P11" s="77"/>
      <c r="Q11" s="77" t="s">
        <v>30</v>
      </c>
      <c r="R11" s="77"/>
      <c r="S11" s="77"/>
      <c r="T11" s="77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</row>
    <row r="12" spans="1:32" x14ac:dyDescent="0.2">
      <c r="A12" s="77" t="s">
        <v>44</v>
      </c>
      <c r="B12" s="77" t="s">
        <v>63</v>
      </c>
      <c r="C12" s="77" t="s">
        <v>64</v>
      </c>
      <c r="D12" s="139">
        <v>2</v>
      </c>
      <c r="E12" s="77" t="s">
        <v>30</v>
      </c>
      <c r="F12" s="77" t="s">
        <v>30</v>
      </c>
      <c r="G12" s="77"/>
      <c r="H12" s="77" t="s">
        <v>30</v>
      </c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</row>
    <row r="13" spans="1:32" x14ac:dyDescent="0.2">
      <c r="A13" s="77" t="s">
        <v>44</v>
      </c>
      <c r="B13" s="77" t="s">
        <v>65</v>
      </c>
      <c r="C13" s="77" t="s">
        <v>66</v>
      </c>
      <c r="D13" s="139">
        <v>2</v>
      </c>
      <c r="E13" s="77" t="s">
        <v>30</v>
      </c>
      <c r="F13" s="77" t="s">
        <v>30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 t="s">
        <v>30</v>
      </c>
      <c r="R13" s="77"/>
      <c r="S13" s="77"/>
      <c r="T13" s="77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</row>
    <row r="14" spans="1:32" x14ac:dyDescent="0.2">
      <c r="A14" s="77" t="s">
        <v>44</v>
      </c>
      <c r="B14" s="77" t="s">
        <v>67</v>
      </c>
      <c r="C14" s="77" t="s">
        <v>68</v>
      </c>
      <c r="D14" s="139">
        <v>3</v>
      </c>
      <c r="E14" s="77" t="s">
        <v>30</v>
      </c>
      <c r="F14" s="77" t="s">
        <v>30</v>
      </c>
      <c r="G14" s="77"/>
      <c r="H14" s="77" t="s">
        <v>30</v>
      </c>
      <c r="I14" s="77"/>
      <c r="J14" s="77"/>
      <c r="K14" s="77"/>
      <c r="L14" s="77"/>
      <c r="M14" s="77" t="s">
        <v>30</v>
      </c>
      <c r="N14" s="77"/>
      <c r="O14" s="77"/>
      <c r="P14" s="77"/>
      <c r="Q14" s="77"/>
      <c r="R14" s="77"/>
      <c r="S14" s="77"/>
      <c r="T14" s="77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</row>
    <row r="15" spans="1:32" x14ac:dyDescent="0.2">
      <c r="A15" s="77" t="s">
        <v>44</v>
      </c>
      <c r="B15" s="77" t="s">
        <v>69</v>
      </c>
      <c r="C15" s="77" t="s">
        <v>70</v>
      </c>
      <c r="D15" s="139">
        <v>2</v>
      </c>
      <c r="E15" s="77" t="s">
        <v>30</v>
      </c>
      <c r="F15" s="77" t="s">
        <v>30</v>
      </c>
      <c r="G15" s="77"/>
      <c r="H15" s="77" t="s">
        <v>30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 t="s">
        <v>30</v>
      </c>
      <c r="T15" s="77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</row>
    <row r="16" spans="1:32" x14ac:dyDescent="0.2">
      <c r="A16" s="77" t="s">
        <v>44</v>
      </c>
      <c r="B16" s="77" t="s">
        <v>71</v>
      </c>
      <c r="C16" s="77" t="s">
        <v>72</v>
      </c>
      <c r="D16" s="139">
        <v>2</v>
      </c>
      <c r="E16" s="77" t="s">
        <v>30</v>
      </c>
      <c r="F16" s="77" t="s">
        <v>30</v>
      </c>
      <c r="G16" s="77"/>
      <c r="H16" s="77" t="s">
        <v>30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 t="s">
        <v>30</v>
      </c>
      <c r="T16" s="77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</row>
    <row r="17" spans="1:32" x14ac:dyDescent="0.2">
      <c r="A17" s="77" t="s">
        <v>44</v>
      </c>
      <c r="B17" s="77" t="s">
        <v>73</v>
      </c>
      <c r="C17" s="77" t="s">
        <v>74</v>
      </c>
      <c r="D17" s="139">
        <v>2</v>
      </c>
      <c r="E17" s="77" t="s">
        <v>30</v>
      </c>
      <c r="F17" s="77" t="s">
        <v>30</v>
      </c>
      <c r="G17" s="77"/>
      <c r="H17" s="77" t="s">
        <v>30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</row>
    <row r="18" spans="1:32" x14ac:dyDescent="0.2">
      <c r="A18" s="77" t="s">
        <v>44</v>
      </c>
      <c r="B18" s="77" t="s">
        <v>75</v>
      </c>
      <c r="C18" s="77" t="s">
        <v>76</v>
      </c>
      <c r="D18" s="139">
        <v>3</v>
      </c>
      <c r="E18" s="77" t="s">
        <v>30</v>
      </c>
      <c r="F18" s="77" t="s">
        <v>30</v>
      </c>
      <c r="G18" s="77"/>
      <c r="H18" s="77" t="s">
        <v>30</v>
      </c>
      <c r="I18" s="77"/>
      <c r="J18" s="77" t="s">
        <v>30</v>
      </c>
      <c r="K18" s="77"/>
      <c r="L18" s="77"/>
      <c r="M18" s="77"/>
      <c r="N18" s="77"/>
      <c r="O18" s="77"/>
      <c r="P18" s="77" t="s">
        <v>30</v>
      </c>
      <c r="Q18" s="77" t="s">
        <v>30</v>
      </c>
      <c r="R18" s="77"/>
      <c r="S18" s="77"/>
      <c r="T18" s="77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</row>
    <row r="19" spans="1:32" x14ac:dyDescent="0.2">
      <c r="A19" s="77" t="s">
        <v>44</v>
      </c>
      <c r="B19" s="77" t="s">
        <v>77</v>
      </c>
      <c r="C19" s="77" t="s">
        <v>78</v>
      </c>
      <c r="D19" s="139">
        <v>3</v>
      </c>
      <c r="E19" s="77" t="s">
        <v>30</v>
      </c>
      <c r="F19" s="77" t="s">
        <v>30</v>
      </c>
      <c r="G19" s="77"/>
      <c r="H19" s="77" t="s">
        <v>30</v>
      </c>
      <c r="I19" s="77"/>
      <c r="J19" s="77"/>
      <c r="K19" s="77"/>
      <c r="L19" s="77"/>
      <c r="M19" s="77" t="s">
        <v>30</v>
      </c>
      <c r="N19" s="77"/>
      <c r="O19" s="77"/>
      <c r="P19" s="77"/>
      <c r="Q19" s="77"/>
      <c r="R19" s="77"/>
      <c r="S19" s="77"/>
      <c r="T19" s="77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</row>
    <row r="20" spans="1:32" x14ac:dyDescent="0.2">
      <c r="A20" s="77" t="s">
        <v>44</v>
      </c>
      <c r="B20" s="77" t="s">
        <v>79</v>
      </c>
      <c r="C20" s="77" t="s">
        <v>80</v>
      </c>
      <c r="D20" s="139">
        <v>3</v>
      </c>
      <c r="E20" s="77" t="s">
        <v>30</v>
      </c>
      <c r="F20" s="77" t="s">
        <v>30</v>
      </c>
      <c r="G20" s="77" t="s">
        <v>30</v>
      </c>
      <c r="H20" s="77" t="s">
        <v>30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</row>
    <row r="21" spans="1:32" x14ac:dyDescent="0.2">
      <c r="A21" s="77" t="s">
        <v>44</v>
      </c>
      <c r="B21" s="77" t="s">
        <v>81</v>
      </c>
      <c r="C21" s="77" t="s">
        <v>82</v>
      </c>
      <c r="D21" s="139">
        <v>2</v>
      </c>
      <c r="E21" s="77" t="s">
        <v>30</v>
      </c>
      <c r="F21" s="77" t="s">
        <v>30</v>
      </c>
      <c r="G21" s="77"/>
      <c r="H21" s="77" t="s">
        <v>30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</row>
    <row r="22" spans="1:32" x14ac:dyDescent="0.2">
      <c r="A22" s="77" t="s">
        <v>44</v>
      </c>
      <c r="B22" s="77" t="s">
        <v>83</v>
      </c>
      <c r="C22" s="77" t="s">
        <v>84</v>
      </c>
      <c r="D22" s="139">
        <v>3</v>
      </c>
      <c r="E22" s="77" t="s">
        <v>30</v>
      </c>
      <c r="F22" s="77" t="s">
        <v>30</v>
      </c>
      <c r="G22" s="77"/>
      <c r="H22" s="77" t="s">
        <v>30</v>
      </c>
      <c r="I22" s="77"/>
      <c r="J22" s="77"/>
      <c r="K22" s="77"/>
      <c r="L22" s="77"/>
      <c r="M22" s="77" t="s">
        <v>30</v>
      </c>
      <c r="N22" s="77"/>
      <c r="O22" s="77"/>
      <c r="P22" s="77"/>
      <c r="Q22" s="77"/>
      <c r="R22" s="77"/>
      <c r="S22" s="77"/>
      <c r="T22" s="77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</row>
    <row r="23" spans="1:32" x14ac:dyDescent="0.2">
      <c r="A23" s="77" t="s">
        <v>44</v>
      </c>
      <c r="B23" s="77" t="s">
        <v>85</v>
      </c>
      <c r="C23" s="77" t="s">
        <v>86</v>
      </c>
      <c r="D23" s="139">
        <v>1</v>
      </c>
      <c r="E23" s="77" t="s">
        <v>30</v>
      </c>
      <c r="F23" s="77" t="s">
        <v>30</v>
      </c>
      <c r="G23" s="77"/>
      <c r="H23" s="77" t="s">
        <v>30</v>
      </c>
      <c r="I23" s="77"/>
      <c r="J23" s="77"/>
      <c r="K23" s="77"/>
      <c r="L23" s="77"/>
      <c r="M23" s="77"/>
      <c r="N23" s="77" t="s">
        <v>30</v>
      </c>
      <c r="O23" s="77"/>
      <c r="P23" s="77"/>
      <c r="Q23" s="77"/>
      <c r="R23" s="77"/>
      <c r="S23" s="77"/>
      <c r="T23" s="77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</row>
    <row r="24" spans="1:32" x14ac:dyDescent="0.2">
      <c r="A24" s="77" t="s">
        <v>44</v>
      </c>
      <c r="B24" s="77" t="s">
        <v>87</v>
      </c>
      <c r="C24" s="77" t="s">
        <v>88</v>
      </c>
      <c r="D24" s="139">
        <v>3</v>
      </c>
      <c r="E24" s="77" t="s">
        <v>30</v>
      </c>
      <c r="F24" s="77" t="s">
        <v>30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 t="s">
        <v>30</v>
      </c>
      <c r="T24" s="77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</row>
    <row r="25" spans="1:32" ht="18" customHeight="1" x14ac:dyDescent="0.2">
      <c r="A25" s="77" t="s">
        <v>44</v>
      </c>
      <c r="B25" s="77" t="s">
        <v>89</v>
      </c>
      <c r="C25" s="77" t="s">
        <v>90</v>
      </c>
      <c r="D25" s="139">
        <v>1</v>
      </c>
      <c r="E25" s="77" t="s">
        <v>30</v>
      </c>
      <c r="F25" s="77" t="s">
        <v>30</v>
      </c>
      <c r="G25" s="77" t="s">
        <v>30</v>
      </c>
      <c r="H25" s="77" t="s">
        <v>30</v>
      </c>
      <c r="I25" s="77"/>
      <c r="J25" s="77"/>
      <c r="K25" s="77"/>
      <c r="L25" s="77"/>
      <c r="M25" s="77" t="s">
        <v>30</v>
      </c>
      <c r="N25" s="77" t="s">
        <v>30</v>
      </c>
      <c r="O25" s="77"/>
      <c r="P25" s="77" t="s">
        <v>30</v>
      </c>
      <c r="Q25" s="77"/>
      <c r="R25" s="77" t="s">
        <v>30</v>
      </c>
      <c r="S25" s="77"/>
      <c r="T25" s="77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</row>
    <row r="26" spans="1:32" x14ac:dyDescent="0.2">
      <c r="A26" s="77" t="s">
        <v>44</v>
      </c>
      <c r="B26" s="77" t="s">
        <v>91</v>
      </c>
      <c r="C26" s="77" t="s">
        <v>31</v>
      </c>
      <c r="D26" s="139">
        <v>2</v>
      </c>
      <c r="E26" s="77" t="s">
        <v>30</v>
      </c>
      <c r="F26" s="77" t="s">
        <v>30</v>
      </c>
      <c r="G26" s="77"/>
      <c r="H26" s="77" t="s">
        <v>30</v>
      </c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 t="s">
        <v>30</v>
      </c>
      <c r="T26" s="77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</row>
    <row r="27" spans="1:32" x14ac:dyDescent="0.2">
      <c r="A27" s="77" t="s">
        <v>44</v>
      </c>
      <c r="B27" s="77" t="s">
        <v>92</v>
      </c>
      <c r="C27" s="77" t="s">
        <v>93</v>
      </c>
      <c r="D27" s="139">
        <v>3</v>
      </c>
      <c r="E27" s="77" t="s">
        <v>30</v>
      </c>
      <c r="F27" s="77" t="s">
        <v>30</v>
      </c>
      <c r="G27" s="77"/>
      <c r="H27" s="77" t="s">
        <v>30</v>
      </c>
      <c r="I27" s="77"/>
      <c r="J27" s="77"/>
      <c r="K27" s="77"/>
      <c r="L27" s="77"/>
      <c r="M27" s="77" t="s">
        <v>30</v>
      </c>
      <c r="N27" s="77"/>
      <c r="O27" s="77"/>
      <c r="P27" s="77"/>
      <c r="Q27" s="77"/>
      <c r="R27" s="77"/>
      <c r="S27" s="77"/>
      <c r="T27" s="77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:32" x14ac:dyDescent="0.2">
      <c r="A28" s="77" t="s">
        <v>44</v>
      </c>
      <c r="B28" s="77" t="s">
        <v>94</v>
      </c>
      <c r="C28" s="77" t="s">
        <v>95</v>
      </c>
      <c r="D28" s="139">
        <v>3</v>
      </c>
      <c r="E28" s="77" t="s">
        <v>30</v>
      </c>
      <c r="F28" s="77" t="s">
        <v>30</v>
      </c>
      <c r="G28" s="77"/>
      <c r="H28" s="77" t="s">
        <v>30</v>
      </c>
      <c r="I28" s="77"/>
      <c r="J28" s="77"/>
      <c r="K28" s="77"/>
      <c r="L28" s="77"/>
      <c r="M28" s="77" t="s">
        <v>30</v>
      </c>
      <c r="N28" s="77"/>
      <c r="O28" s="77"/>
      <c r="P28" s="77"/>
      <c r="Q28" s="77"/>
      <c r="R28" s="77"/>
      <c r="S28" s="77"/>
      <c r="T28" s="77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32" x14ac:dyDescent="0.2">
      <c r="A29" s="77" t="s">
        <v>44</v>
      </c>
      <c r="B29" s="77" t="s">
        <v>96</v>
      </c>
      <c r="C29" s="77" t="s">
        <v>97</v>
      </c>
      <c r="D29" s="139">
        <v>3</v>
      </c>
      <c r="E29" s="77" t="s">
        <v>30</v>
      </c>
      <c r="F29" s="77" t="s">
        <v>30</v>
      </c>
      <c r="G29" s="77"/>
      <c r="H29" s="77" t="s">
        <v>30</v>
      </c>
      <c r="I29" s="77"/>
      <c r="J29" s="77" t="s">
        <v>30</v>
      </c>
      <c r="K29" s="77"/>
      <c r="L29" s="77"/>
      <c r="M29" s="77"/>
      <c r="N29" s="77"/>
      <c r="O29" s="77" t="s">
        <v>30</v>
      </c>
      <c r="P29" s="77" t="s">
        <v>30</v>
      </c>
      <c r="Q29" s="77" t="s">
        <v>30</v>
      </c>
      <c r="R29" s="77"/>
      <c r="S29" s="77"/>
      <c r="T29" s="77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</row>
    <row r="30" spans="1:32" x14ac:dyDescent="0.2">
      <c r="A30" s="78" t="s">
        <v>44</v>
      </c>
      <c r="B30" s="78" t="s">
        <v>98</v>
      </c>
      <c r="C30" s="78" t="s">
        <v>99</v>
      </c>
      <c r="D30" s="141">
        <v>3</v>
      </c>
      <c r="E30" s="78" t="s">
        <v>30</v>
      </c>
      <c r="F30" s="78" t="s">
        <v>30</v>
      </c>
      <c r="G30" s="78" t="s">
        <v>30</v>
      </c>
      <c r="H30" s="78" t="s">
        <v>30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7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1:32" x14ac:dyDescent="0.2">
      <c r="A31" s="33"/>
      <c r="B31" s="34">
        <f>COUNTA(B3:B30)</f>
        <v>28</v>
      </c>
      <c r="C31" s="62"/>
      <c r="E31" s="34">
        <f>COUNTIF(E3:E30,"Yes")</f>
        <v>28</v>
      </c>
      <c r="F31" s="34">
        <f>COUNTIF(F3:F30,"Yes")</f>
        <v>28</v>
      </c>
      <c r="G31" s="34">
        <f t="shared" ref="G31:S31" si="0">COUNTIF(G3:G30,"Yes")</f>
        <v>5</v>
      </c>
      <c r="H31" s="34">
        <f t="shared" si="0"/>
        <v>25</v>
      </c>
      <c r="I31" s="34">
        <f t="shared" si="0"/>
        <v>0</v>
      </c>
      <c r="J31" s="34">
        <f t="shared" si="0"/>
        <v>2</v>
      </c>
      <c r="K31" s="34">
        <f t="shared" si="0"/>
        <v>0</v>
      </c>
      <c r="L31" s="34">
        <f t="shared" si="0"/>
        <v>0</v>
      </c>
      <c r="M31" s="34">
        <f t="shared" si="0"/>
        <v>6</v>
      </c>
      <c r="N31" s="34">
        <f t="shared" si="0"/>
        <v>2</v>
      </c>
      <c r="O31" s="34">
        <f t="shared" si="0"/>
        <v>1</v>
      </c>
      <c r="P31" s="34">
        <f t="shared" si="0"/>
        <v>3</v>
      </c>
      <c r="Q31" s="34">
        <f t="shared" si="0"/>
        <v>6</v>
      </c>
      <c r="R31" s="34">
        <f t="shared" si="0"/>
        <v>3</v>
      </c>
      <c r="S31" s="34">
        <f t="shared" si="0"/>
        <v>4</v>
      </c>
      <c r="T31" s="34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</row>
    <row r="32" spans="1:32" x14ac:dyDescent="0.2">
      <c r="A32" s="33"/>
      <c r="B32" s="33"/>
      <c r="C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</row>
    <row r="33" spans="1:20" x14ac:dyDescent="0.2">
      <c r="A33" s="77" t="s">
        <v>100</v>
      </c>
      <c r="B33" s="77" t="s">
        <v>101</v>
      </c>
      <c r="C33" s="77" t="s">
        <v>102</v>
      </c>
      <c r="D33" s="139">
        <v>1</v>
      </c>
      <c r="E33" s="77" t="s">
        <v>30</v>
      </c>
      <c r="F33" s="77" t="s">
        <v>30</v>
      </c>
      <c r="G33" s="77"/>
      <c r="H33" s="77" t="s">
        <v>30</v>
      </c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ht="18" x14ac:dyDescent="0.2">
      <c r="A34" s="77" t="s">
        <v>100</v>
      </c>
      <c r="B34" s="77" t="s">
        <v>103</v>
      </c>
      <c r="C34" s="77" t="s">
        <v>104</v>
      </c>
      <c r="D34" s="139">
        <v>1</v>
      </c>
      <c r="E34" s="77" t="s">
        <v>30</v>
      </c>
      <c r="F34" s="77" t="s">
        <v>42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</row>
    <row r="35" spans="1:20" x14ac:dyDescent="0.2">
      <c r="A35" s="77" t="s">
        <v>100</v>
      </c>
      <c r="B35" s="77" t="s">
        <v>105</v>
      </c>
      <c r="C35" s="77" t="s">
        <v>106</v>
      </c>
      <c r="D35" s="139">
        <v>3</v>
      </c>
      <c r="E35" s="77" t="s">
        <v>30</v>
      </c>
      <c r="F35" s="77" t="s">
        <v>30</v>
      </c>
      <c r="G35" s="77"/>
      <c r="H35" s="77" t="s">
        <v>30</v>
      </c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</row>
    <row r="36" spans="1:20" x14ac:dyDescent="0.2">
      <c r="A36" s="77" t="s">
        <v>100</v>
      </c>
      <c r="B36" s="77" t="s">
        <v>107</v>
      </c>
      <c r="C36" s="77" t="s">
        <v>108</v>
      </c>
      <c r="D36" s="139">
        <v>1</v>
      </c>
      <c r="E36" s="77" t="s">
        <v>30</v>
      </c>
      <c r="F36" s="77" t="s">
        <v>30</v>
      </c>
      <c r="G36" s="77"/>
      <c r="H36" s="77" t="s">
        <v>30</v>
      </c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</row>
    <row r="37" spans="1:20" ht="18" x14ac:dyDescent="0.2">
      <c r="A37" s="78" t="s">
        <v>100</v>
      </c>
      <c r="B37" s="78" t="s">
        <v>109</v>
      </c>
      <c r="C37" s="78" t="s">
        <v>110</v>
      </c>
      <c r="D37" s="141">
        <v>1</v>
      </c>
      <c r="E37" s="78" t="s">
        <v>30</v>
      </c>
      <c r="F37" s="78" t="s">
        <v>42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7"/>
    </row>
    <row r="38" spans="1:20" x14ac:dyDescent="0.2">
      <c r="A38" s="33"/>
      <c r="B38" s="34">
        <f>COUNTA(B33:B37)</f>
        <v>5</v>
      </c>
      <c r="C38" s="62"/>
      <c r="E38" s="34">
        <f t="shared" ref="E38:S38" si="1">COUNTIF(E33:E37,"Yes")</f>
        <v>5</v>
      </c>
      <c r="F38" s="34">
        <f t="shared" si="1"/>
        <v>3</v>
      </c>
      <c r="G38" s="34">
        <f t="shared" si="1"/>
        <v>0</v>
      </c>
      <c r="H38" s="34">
        <f t="shared" si="1"/>
        <v>3</v>
      </c>
      <c r="I38" s="34">
        <f t="shared" si="1"/>
        <v>0</v>
      </c>
      <c r="J38" s="34">
        <f t="shared" si="1"/>
        <v>0</v>
      </c>
      <c r="K38" s="34">
        <f t="shared" si="1"/>
        <v>0</v>
      </c>
      <c r="L38" s="34">
        <f t="shared" si="1"/>
        <v>0</v>
      </c>
      <c r="M38" s="34">
        <f t="shared" si="1"/>
        <v>0</v>
      </c>
      <c r="N38" s="34">
        <f t="shared" si="1"/>
        <v>0</v>
      </c>
      <c r="O38" s="34">
        <f t="shared" si="1"/>
        <v>0</v>
      </c>
      <c r="P38" s="34">
        <f t="shared" si="1"/>
        <v>0</v>
      </c>
      <c r="Q38" s="34">
        <f t="shared" si="1"/>
        <v>0</v>
      </c>
      <c r="R38" s="34">
        <f t="shared" si="1"/>
        <v>0</v>
      </c>
      <c r="S38" s="34">
        <f t="shared" si="1"/>
        <v>0</v>
      </c>
      <c r="T38" s="34"/>
    </row>
    <row r="39" spans="1:20" x14ac:dyDescent="0.2">
      <c r="A39" s="33"/>
      <c r="B39" s="48"/>
      <c r="C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2">
      <c r="A40" s="77" t="s">
        <v>111</v>
      </c>
      <c r="B40" s="77" t="s">
        <v>280</v>
      </c>
      <c r="C40" s="77" t="s">
        <v>281</v>
      </c>
      <c r="D40" s="140">
        <v>2</v>
      </c>
      <c r="E40" s="77" t="s">
        <v>30</v>
      </c>
      <c r="F40" s="77" t="s">
        <v>30</v>
      </c>
      <c r="G40" s="77" t="s">
        <v>30</v>
      </c>
      <c r="H40" s="77" t="s">
        <v>30</v>
      </c>
      <c r="I40" s="77"/>
      <c r="J40" s="77"/>
      <c r="K40" s="77"/>
      <c r="L40" s="77"/>
      <c r="M40" s="77" t="s">
        <v>30</v>
      </c>
      <c r="N40" s="77"/>
      <c r="O40" s="77"/>
      <c r="P40" s="77"/>
      <c r="Q40" s="77"/>
      <c r="R40" s="77"/>
      <c r="S40" s="77"/>
      <c r="T40" s="77"/>
    </row>
    <row r="41" spans="1:20" ht="18" x14ac:dyDescent="0.2">
      <c r="A41" s="77" t="s">
        <v>111</v>
      </c>
      <c r="B41" s="77" t="s">
        <v>112</v>
      </c>
      <c r="C41" s="77" t="s">
        <v>113</v>
      </c>
      <c r="D41" s="140">
        <v>2</v>
      </c>
      <c r="E41" s="77" t="s">
        <v>30</v>
      </c>
      <c r="F41" s="77" t="s">
        <v>30</v>
      </c>
      <c r="G41" s="77" t="s">
        <v>30</v>
      </c>
      <c r="H41" s="77" t="s">
        <v>30</v>
      </c>
      <c r="I41" s="77"/>
      <c r="J41" s="77"/>
      <c r="K41" s="77"/>
      <c r="L41" s="77"/>
      <c r="M41" s="77"/>
      <c r="N41" s="77"/>
      <c r="O41" s="77"/>
      <c r="P41" s="77"/>
      <c r="Q41" s="77" t="s">
        <v>30</v>
      </c>
      <c r="R41" s="77"/>
      <c r="S41" s="77"/>
      <c r="T41" s="77"/>
    </row>
    <row r="42" spans="1:20" ht="18" x14ac:dyDescent="0.2">
      <c r="A42" s="77" t="s">
        <v>111</v>
      </c>
      <c r="B42" s="77" t="s">
        <v>114</v>
      </c>
      <c r="C42" s="77" t="s">
        <v>115</v>
      </c>
      <c r="D42" s="140">
        <v>2</v>
      </c>
      <c r="E42" s="77" t="s">
        <v>30</v>
      </c>
      <c r="F42" s="77" t="s">
        <v>30</v>
      </c>
      <c r="G42" s="77" t="s">
        <v>30</v>
      </c>
      <c r="H42" s="77" t="s">
        <v>30</v>
      </c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</row>
    <row r="43" spans="1:20" x14ac:dyDescent="0.2">
      <c r="A43" s="77" t="s">
        <v>111</v>
      </c>
      <c r="B43" s="77" t="s">
        <v>116</v>
      </c>
      <c r="C43" s="77" t="s">
        <v>117</v>
      </c>
      <c r="D43" s="140">
        <v>1</v>
      </c>
      <c r="E43" s="77" t="s">
        <v>30</v>
      </c>
      <c r="F43" s="77" t="s">
        <v>30</v>
      </c>
      <c r="G43" s="77"/>
      <c r="H43" s="77" t="s">
        <v>30</v>
      </c>
      <c r="I43" s="77"/>
      <c r="J43" s="77"/>
      <c r="K43" s="77"/>
      <c r="L43" s="77"/>
      <c r="M43" s="77"/>
      <c r="N43" s="77" t="s">
        <v>30</v>
      </c>
      <c r="O43" s="77"/>
      <c r="P43" s="77"/>
      <c r="Q43" s="77"/>
      <c r="R43" s="77"/>
      <c r="S43" s="77"/>
      <c r="T43" s="77"/>
    </row>
    <row r="44" spans="1:20" x14ac:dyDescent="0.2">
      <c r="A44" s="77" t="s">
        <v>111</v>
      </c>
      <c r="B44" s="77" t="s">
        <v>118</v>
      </c>
      <c r="C44" s="77" t="s">
        <v>119</v>
      </c>
      <c r="D44" s="140">
        <v>1</v>
      </c>
      <c r="E44" s="77" t="s">
        <v>30</v>
      </c>
      <c r="F44" s="77" t="s">
        <v>30</v>
      </c>
      <c r="G44" s="77"/>
      <c r="H44" s="77" t="s">
        <v>30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</row>
    <row r="45" spans="1:20" x14ac:dyDescent="0.2">
      <c r="A45" s="77" t="s">
        <v>111</v>
      </c>
      <c r="B45" s="77" t="s">
        <v>282</v>
      </c>
      <c r="C45" s="77" t="s">
        <v>283</v>
      </c>
      <c r="D45" s="140">
        <v>2</v>
      </c>
      <c r="E45" s="77" t="s">
        <v>30</v>
      </c>
      <c r="F45" s="77" t="s">
        <v>30</v>
      </c>
      <c r="G45" s="77" t="s">
        <v>30</v>
      </c>
      <c r="H45" s="77" t="s">
        <v>30</v>
      </c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</row>
    <row r="46" spans="1:20" x14ac:dyDescent="0.2">
      <c r="A46" s="77" t="s">
        <v>111</v>
      </c>
      <c r="B46" s="77" t="s">
        <v>120</v>
      </c>
      <c r="C46" s="77" t="s">
        <v>121</v>
      </c>
      <c r="D46" s="140">
        <v>1</v>
      </c>
      <c r="E46" s="77" t="s">
        <v>30</v>
      </c>
      <c r="F46" s="77" t="s">
        <v>42</v>
      </c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</row>
    <row r="47" spans="1:20" x14ac:dyDescent="0.2">
      <c r="A47" s="77" t="s">
        <v>111</v>
      </c>
      <c r="B47" s="77" t="s">
        <v>122</v>
      </c>
      <c r="C47" s="77" t="s">
        <v>123</v>
      </c>
      <c r="D47" s="140">
        <v>1</v>
      </c>
      <c r="E47" s="77" t="s">
        <v>30</v>
      </c>
      <c r="F47" s="77" t="s">
        <v>42</v>
      </c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</row>
    <row r="48" spans="1:20" x14ac:dyDescent="0.2">
      <c r="A48" s="77" t="s">
        <v>111</v>
      </c>
      <c r="B48" s="77" t="s">
        <v>284</v>
      </c>
      <c r="C48" s="77" t="s">
        <v>285</v>
      </c>
      <c r="D48" s="140">
        <v>1</v>
      </c>
      <c r="E48" s="77" t="s">
        <v>30</v>
      </c>
      <c r="F48" s="77" t="s">
        <v>30</v>
      </c>
      <c r="G48" s="77" t="s">
        <v>30</v>
      </c>
      <c r="H48" s="77" t="s">
        <v>30</v>
      </c>
      <c r="I48" s="77"/>
      <c r="J48" s="77"/>
      <c r="K48" s="77"/>
      <c r="L48" s="77" t="s">
        <v>30</v>
      </c>
      <c r="M48" s="77"/>
      <c r="N48" s="77" t="s">
        <v>30</v>
      </c>
      <c r="O48" s="77"/>
      <c r="P48" s="77"/>
      <c r="Q48" s="77" t="s">
        <v>30</v>
      </c>
      <c r="R48" s="77"/>
      <c r="S48" s="77" t="s">
        <v>30</v>
      </c>
      <c r="T48" s="77"/>
    </row>
    <row r="49" spans="1:20" x14ac:dyDescent="0.2">
      <c r="A49" s="77" t="s">
        <v>111</v>
      </c>
      <c r="B49" s="77" t="s">
        <v>124</v>
      </c>
      <c r="C49" s="77" t="s">
        <v>125</v>
      </c>
      <c r="D49" s="140">
        <v>2</v>
      </c>
      <c r="E49" s="77" t="s">
        <v>30</v>
      </c>
      <c r="F49" s="77" t="s">
        <v>30</v>
      </c>
      <c r="G49" s="77" t="s">
        <v>30</v>
      </c>
      <c r="H49" s="77" t="s">
        <v>30</v>
      </c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</row>
    <row r="50" spans="1:20" ht="18" x14ac:dyDescent="0.2">
      <c r="A50" s="77" t="s">
        <v>111</v>
      </c>
      <c r="B50" s="77" t="s">
        <v>126</v>
      </c>
      <c r="C50" s="77" t="s">
        <v>127</v>
      </c>
      <c r="D50" s="140">
        <v>1</v>
      </c>
      <c r="E50" s="77" t="s">
        <v>30</v>
      </c>
      <c r="F50" s="77" t="s">
        <v>30</v>
      </c>
      <c r="G50" s="77"/>
      <c r="H50" s="77" t="s">
        <v>30</v>
      </c>
      <c r="I50" s="77"/>
      <c r="J50" s="77" t="s">
        <v>30</v>
      </c>
      <c r="K50" s="77"/>
      <c r="L50" s="77"/>
      <c r="M50" s="77"/>
      <c r="N50" s="77"/>
      <c r="O50" s="77"/>
      <c r="P50" s="77" t="s">
        <v>30</v>
      </c>
      <c r="Q50" s="77" t="s">
        <v>30</v>
      </c>
      <c r="R50" s="77"/>
      <c r="S50" s="77"/>
      <c r="T50" s="77"/>
    </row>
    <row r="51" spans="1:20" x14ac:dyDescent="0.2">
      <c r="A51" s="77" t="s">
        <v>111</v>
      </c>
      <c r="B51" s="77" t="s">
        <v>128</v>
      </c>
      <c r="C51" s="77" t="s">
        <v>129</v>
      </c>
      <c r="D51" s="140">
        <v>1</v>
      </c>
      <c r="E51" s="77" t="s">
        <v>30</v>
      </c>
      <c r="F51" s="77" t="s">
        <v>30</v>
      </c>
      <c r="G51" s="77" t="s">
        <v>30</v>
      </c>
      <c r="H51" s="77" t="s">
        <v>30</v>
      </c>
      <c r="I51" s="77"/>
      <c r="J51" s="77"/>
      <c r="K51" s="77"/>
      <c r="L51" s="77"/>
      <c r="M51" s="77"/>
      <c r="N51" s="77"/>
      <c r="O51" s="77"/>
      <c r="P51" s="77" t="s">
        <v>30</v>
      </c>
      <c r="Q51" s="77"/>
      <c r="R51" s="77" t="s">
        <v>30</v>
      </c>
      <c r="S51" s="77"/>
      <c r="T51" s="77"/>
    </row>
    <row r="52" spans="1:20" x14ac:dyDescent="0.2">
      <c r="A52" s="77" t="s">
        <v>111</v>
      </c>
      <c r="B52" s="77" t="s">
        <v>130</v>
      </c>
      <c r="C52" s="77" t="s">
        <v>131</v>
      </c>
      <c r="D52" s="140">
        <v>3</v>
      </c>
      <c r="E52" s="77" t="s">
        <v>30</v>
      </c>
      <c r="F52" s="77" t="s">
        <v>30</v>
      </c>
      <c r="G52" s="77" t="s">
        <v>30</v>
      </c>
      <c r="H52" s="77" t="s">
        <v>30</v>
      </c>
      <c r="I52" s="77"/>
      <c r="J52" s="77"/>
      <c r="K52" s="77"/>
      <c r="L52" s="77" t="s">
        <v>30</v>
      </c>
      <c r="M52" s="77"/>
      <c r="N52" s="77" t="s">
        <v>30</v>
      </c>
      <c r="O52" s="77"/>
      <c r="P52" s="77"/>
      <c r="Q52" s="77" t="s">
        <v>30</v>
      </c>
      <c r="R52" s="77"/>
      <c r="S52" s="77" t="s">
        <v>30</v>
      </c>
      <c r="T52" s="77"/>
    </row>
    <row r="53" spans="1:20" x14ac:dyDescent="0.2">
      <c r="A53" s="77" t="s">
        <v>111</v>
      </c>
      <c r="B53" s="77" t="s">
        <v>286</v>
      </c>
      <c r="C53" s="77" t="s">
        <v>287</v>
      </c>
      <c r="D53" s="140">
        <v>2</v>
      </c>
      <c r="E53" s="77" t="s">
        <v>30</v>
      </c>
      <c r="F53" s="77" t="s">
        <v>30</v>
      </c>
      <c r="G53" s="77"/>
      <c r="H53" s="77"/>
      <c r="I53" s="77"/>
      <c r="J53" s="77"/>
      <c r="K53" s="77"/>
      <c r="L53" s="77"/>
      <c r="M53" s="77" t="s">
        <v>30</v>
      </c>
      <c r="N53" s="77"/>
      <c r="O53" s="77"/>
      <c r="P53" s="77"/>
      <c r="Q53" s="77"/>
      <c r="R53" s="77"/>
      <c r="S53" s="77"/>
      <c r="T53" s="77"/>
    </row>
    <row r="54" spans="1:20" x14ac:dyDescent="0.2">
      <c r="A54" s="77" t="s">
        <v>111</v>
      </c>
      <c r="B54" s="77" t="s">
        <v>288</v>
      </c>
      <c r="C54" s="77" t="s">
        <v>289</v>
      </c>
      <c r="D54" s="140">
        <v>2</v>
      </c>
      <c r="E54" s="77" t="s">
        <v>30</v>
      </c>
      <c r="F54" s="77" t="s">
        <v>30</v>
      </c>
      <c r="G54" s="77" t="s">
        <v>30</v>
      </c>
      <c r="H54" s="77" t="s">
        <v>30</v>
      </c>
      <c r="I54" s="77"/>
      <c r="J54" s="77"/>
      <c r="K54" s="77"/>
      <c r="L54" s="77"/>
      <c r="M54" s="77" t="s">
        <v>30</v>
      </c>
      <c r="N54" s="77"/>
      <c r="O54" s="77"/>
      <c r="P54" s="77"/>
      <c r="Q54" s="77"/>
      <c r="R54" s="77"/>
      <c r="S54" s="77"/>
      <c r="T54" s="77"/>
    </row>
    <row r="55" spans="1:20" x14ac:dyDescent="0.2">
      <c r="A55" s="77" t="s">
        <v>111</v>
      </c>
      <c r="B55" s="77" t="s">
        <v>290</v>
      </c>
      <c r="C55" s="77" t="s">
        <v>291</v>
      </c>
      <c r="D55" s="140">
        <v>2</v>
      </c>
      <c r="E55" s="77" t="s">
        <v>30</v>
      </c>
      <c r="F55" s="77" t="s">
        <v>30</v>
      </c>
      <c r="G55" s="77" t="s">
        <v>30</v>
      </c>
      <c r="H55" s="77" t="s">
        <v>30</v>
      </c>
      <c r="I55" s="77"/>
      <c r="J55" s="77"/>
      <c r="K55" s="77"/>
      <c r="L55" s="77"/>
      <c r="M55" s="77" t="s">
        <v>30</v>
      </c>
      <c r="N55" s="77"/>
      <c r="O55" s="77"/>
      <c r="P55" s="77"/>
      <c r="Q55" s="77"/>
      <c r="R55" s="77"/>
      <c r="S55" s="77"/>
      <c r="T55" s="77"/>
    </row>
    <row r="56" spans="1:20" x14ac:dyDescent="0.2">
      <c r="A56" s="77" t="s">
        <v>111</v>
      </c>
      <c r="B56" s="77" t="s">
        <v>132</v>
      </c>
      <c r="C56" s="77" t="s">
        <v>133</v>
      </c>
      <c r="D56" s="140">
        <v>1</v>
      </c>
      <c r="E56" s="77" t="s">
        <v>30</v>
      </c>
      <c r="F56" s="77" t="s">
        <v>42</v>
      </c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</row>
    <row r="57" spans="1:20" x14ac:dyDescent="0.2">
      <c r="A57" s="77" t="s">
        <v>111</v>
      </c>
      <c r="B57" s="77" t="s">
        <v>292</v>
      </c>
      <c r="C57" s="77" t="s">
        <v>293</v>
      </c>
      <c r="D57" s="140">
        <v>2</v>
      </c>
      <c r="E57" s="77" t="s">
        <v>30</v>
      </c>
      <c r="F57" s="77" t="s">
        <v>30</v>
      </c>
      <c r="G57" s="77" t="s">
        <v>30</v>
      </c>
      <c r="H57" s="77" t="s">
        <v>30</v>
      </c>
      <c r="I57" s="77"/>
      <c r="J57" s="77"/>
      <c r="K57" s="77"/>
      <c r="L57" s="77"/>
      <c r="M57" s="77" t="s">
        <v>30</v>
      </c>
      <c r="N57" s="77"/>
      <c r="O57" s="77"/>
      <c r="P57" s="77"/>
      <c r="Q57" s="77"/>
      <c r="R57" s="77"/>
      <c r="S57" s="77"/>
      <c r="T57" s="77"/>
    </row>
    <row r="58" spans="1:20" x14ac:dyDescent="0.2">
      <c r="A58" s="77" t="s">
        <v>111</v>
      </c>
      <c r="B58" s="77" t="s">
        <v>294</v>
      </c>
      <c r="C58" s="77" t="s">
        <v>295</v>
      </c>
      <c r="D58" s="140">
        <v>2</v>
      </c>
      <c r="E58" s="77" t="s">
        <v>30</v>
      </c>
      <c r="F58" s="77" t="s">
        <v>30</v>
      </c>
      <c r="G58" s="77" t="s">
        <v>30</v>
      </c>
      <c r="H58" s="77" t="s">
        <v>30</v>
      </c>
      <c r="I58" s="77"/>
      <c r="J58" s="77"/>
      <c r="K58" s="77"/>
      <c r="L58" s="77"/>
      <c r="M58" s="77" t="s">
        <v>30</v>
      </c>
      <c r="N58" s="77"/>
      <c r="O58" s="77"/>
      <c r="P58" s="77"/>
      <c r="Q58" s="77"/>
      <c r="R58" s="77"/>
      <c r="S58" s="77"/>
      <c r="T58" s="77"/>
    </row>
    <row r="59" spans="1:20" x14ac:dyDescent="0.2">
      <c r="A59" s="77" t="s">
        <v>111</v>
      </c>
      <c r="B59" s="77" t="s">
        <v>296</v>
      </c>
      <c r="C59" s="77" t="s">
        <v>297</v>
      </c>
      <c r="D59" s="140">
        <v>2</v>
      </c>
      <c r="E59" s="77" t="s">
        <v>30</v>
      </c>
      <c r="F59" s="77" t="s">
        <v>30</v>
      </c>
      <c r="G59" s="77" t="s">
        <v>30</v>
      </c>
      <c r="H59" s="77" t="s">
        <v>30</v>
      </c>
      <c r="I59" s="77"/>
      <c r="J59" s="77"/>
      <c r="K59" s="77"/>
      <c r="L59" s="77"/>
      <c r="M59" s="77" t="s">
        <v>30</v>
      </c>
      <c r="N59" s="77"/>
      <c r="O59" s="77"/>
      <c r="P59" s="77"/>
      <c r="Q59" s="77"/>
      <c r="R59" s="77"/>
      <c r="S59" s="77"/>
      <c r="T59" s="77"/>
    </row>
    <row r="60" spans="1:20" ht="12.75" customHeight="1" x14ac:dyDescent="0.2">
      <c r="A60" s="77" t="s">
        <v>111</v>
      </c>
      <c r="B60" s="77" t="s">
        <v>134</v>
      </c>
      <c r="C60" s="77" t="s">
        <v>135</v>
      </c>
      <c r="D60" s="140">
        <v>1</v>
      </c>
      <c r="E60" s="77" t="s">
        <v>30</v>
      </c>
      <c r="F60" s="77" t="s">
        <v>30</v>
      </c>
      <c r="G60" s="77" t="s">
        <v>30</v>
      </c>
      <c r="H60" s="77" t="s">
        <v>30</v>
      </c>
      <c r="I60" s="77"/>
      <c r="J60" s="77" t="s">
        <v>30</v>
      </c>
      <c r="K60" s="77"/>
      <c r="L60" s="77"/>
      <c r="M60" s="77"/>
      <c r="N60" s="77" t="s">
        <v>30</v>
      </c>
      <c r="O60" s="77"/>
      <c r="P60" s="77"/>
      <c r="Q60" s="77"/>
      <c r="R60" s="77" t="s">
        <v>30</v>
      </c>
      <c r="S60" s="77"/>
      <c r="T60" s="77"/>
    </row>
    <row r="61" spans="1:20" x14ac:dyDescent="0.2">
      <c r="A61" s="77" t="s">
        <v>111</v>
      </c>
      <c r="B61" s="77" t="s">
        <v>298</v>
      </c>
      <c r="C61" s="77" t="s">
        <v>299</v>
      </c>
      <c r="D61" s="140">
        <v>2</v>
      </c>
      <c r="E61" s="77" t="s">
        <v>30</v>
      </c>
      <c r="F61" s="77" t="s">
        <v>30</v>
      </c>
      <c r="G61" s="77" t="s">
        <v>30</v>
      </c>
      <c r="H61" s="77" t="s">
        <v>30</v>
      </c>
      <c r="I61" s="77"/>
      <c r="J61" s="77"/>
      <c r="K61" s="77"/>
      <c r="L61" s="77"/>
      <c r="M61" s="77" t="s">
        <v>30</v>
      </c>
      <c r="N61" s="77"/>
      <c r="O61" s="77"/>
      <c r="P61" s="77"/>
      <c r="Q61" s="77"/>
      <c r="R61" s="77"/>
      <c r="S61" s="77"/>
      <c r="T61" s="77"/>
    </row>
    <row r="62" spans="1:20" x14ac:dyDescent="0.2">
      <c r="A62" s="77" t="s">
        <v>111</v>
      </c>
      <c r="B62" s="77" t="s">
        <v>136</v>
      </c>
      <c r="C62" s="77" t="s">
        <v>137</v>
      </c>
      <c r="D62" s="140">
        <v>1</v>
      </c>
      <c r="E62" s="77" t="s">
        <v>30</v>
      </c>
      <c r="F62" s="77" t="s">
        <v>30</v>
      </c>
      <c r="G62" s="77"/>
      <c r="H62" s="77" t="s">
        <v>30</v>
      </c>
      <c r="I62" s="77"/>
      <c r="J62" s="77"/>
      <c r="K62" s="77"/>
      <c r="L62" s="77"/>
      <c r="M62" s="77"/>
      <c r="N62" s="77"/>
      <c r="O62" s="77"/>
      <c r="P62" s="77" t="s">
        <v>30</v>
      </c>
      <c r="Q62" s="77"/>
      <c r="R62" s="77"/>
      <c r="S62" s="77"/>
      <c r="T62" s="77"/>
    </row>
    <row r="63" spans="1:20" x14ac:dyDescent="0.2">
      <c r="A63" s="77" t="s">
        <v>111</v>
      </c>
      <c r="B63" s="77" t="s">
        <v>138</v>
      </c>
      <c r="C63" s="77" t="s">
        <v>139</v>
      </c>
      <c r="D63" s="140">
        <v>1</v>
      </c>
      <c r="E63" s="77" t="s">
        <v>30</v>
      </c>
      <c r="F63" s="77" t="s">
        <v>42</v>
      </c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</row>
    <row r="64" spans="1:20" x14ac:dyDescent="0.2">
      <c r="A64" s="77" t="s">
        <v>111</v>
      </c>
      <c r="B64" s="77" t="s">
        <v>140</v>
      </c>
      <c r="C64" s="77" t="s">
        <v>141</v>
      </c>
      <c r="D64" s="140">
        <v>2</v>
      </c>
      <c r="E64" s="77" t="s">
        <v>30</v>
      </c>
      <c r="F64" s="77" t="s">
        <v>30</v>
      </c>
      <c r="G64" s="77" t="s">
        <v>30</v>
      </c>
      <c r="H64" s="77" t="s">
        <v>30</v>
      </c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x14ac:dyDescent="0.2">
      <c r="A65" s="77" t="s">
        <v>111</v>
      </c>
      <c r="B65" s="77" t="s">
        <v>142</v>
      </c>
      <c r="C65" s="77" t="s">
        <v>143</v>
      </c>
      <c r="D65" s="140">
        <v>1</v>
      </c>
      <c r="E65" s="77" t="s">
        <v>30</v>
      </c>
      <c r="F65" s="77" t="s">
        <v>42</v>
      </c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</row>
    <row r="66" spans="1:20" x14ac:dyDescent="0.2">
      <c r="A66" s="78" t="s">
        <v>111</v>
      </c>
      <c r="B66" s="78" t="s">
        <v>144</v>
      </c>
      <c r="C66" s="78" t="s">
        <v>145</v>
      </c>
      <c r="D66" s="142">
        <v>2</v>
      </c>
      <c r="E66" s="78" t="s">
        <v>30</v>
      </c>
      <c r="F66" s="78" t="s">
        <v>30</v>
      </c>
      <c r="G66" s="78" t="s">
        <v>30</v>
      </c>
      <c r="H66" s="78" t="s">
        <v>30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7"/>
    </row>
    <row r="67" spans="1:20" x14ac:dyDescent="0.2">
      <c r="A67" s="33"/>
      <c r="B67" s="34">
        <f>COUNTA(B40:B66)</f>
        <v>27</v>
      </c>
      <c r="C67" s="62"/>
      <c r="E67" s="34">
        <f t="shared" ref="E67:S67" si="2">COUNTIF(E40:E66,"Yes")</f>
        <v>27</v>
      </c>
      <c r="F67" s="34">
        <f t="shared" si="2"/>
        <v>22</v>
      </c>
      <c r="G67" s="34">
        <f t="shared" si="2"/>
        <v>17</v>
      </c>
      <c r="H67" s="34">
        <f t="shared" si="2"/>
        <v>21</v>
      </c>
      <c r="I67" s="34">
        <f t="shared" si="2"/>
        <v>0</v>
      </c>
      <c r="J67" s="34">
        <f t="shared" si="2"/>
        <v>2</v>
      </c>
      <c r="K67" s="34">
        <f t="shared" si="2"/>
        <v>0</v>
      </c>
      <c r="L67" s="34">
        <f t="shared" si="2"/>
        <v>2</v>
      </c>
      <c r="M67" s="34">
        <f t="shared" si="2"/>
        <v>8</v>
      </c>
      <c r="N67" s="34">
        <f t="shared" si="2"/>
        <v>4</v>
      </c>
      <c r="O67" s="34">
        <f t="shared" si="2"/>
        <v>0</v>
      </c>
      <c r="P67" s="34">
        <f t="shared" si="2"/>
        <v>3</v>
      </c>
      <c r="Q67" s="34">
        <f t="shared" si="2"/>
        <v>4</v>
      </c>
      <c r="R67" s="34">
        <f t="shared" si="2"/>
        <v>2</v>
      </c>
      <c r="S67" s="34">
        <f t="shared" si="2"/>
        <v>2</v>
      </c>
      <c r="T67" s="34"/>
    </row>
    <row r="68" spans="1:20" x14ac:dyDescent="0.2">
      <c r="A68" s="33"/>
      <c r="B68" s="48"/>
      <c r="C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0" ht="12.75" customHeight="1" x14ac:dyDescent="0.2">
      <c r="A69" s="77" t="s">
        <v>146</v>
      </c>
      <c r="B69" s="77" t="s">
        <v>149</v>
      </c>
      <c r="C69" s="77" t="s">
        <v>150</v>
      </c>
      <c r="D69" s="140">
        <v>1</v>
      </c>
      <c r="E69" s="77" t="s">
        <v>42</v>
      </c>
      <c r="F69" s="77" t="s">
        <v>315</v>
      </c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</row>
    <row r="70" spans="1:20" ht="12.75" customHeight="1" x14ac:dyDescent="0.2">
      <c r="A70" s="77" t="s">
        <v>146</v>
      </c>
      <c r="B70" s="77" t="s">
        <v>151</v>
      </c>
      <c r="C70" s="77" t="s">
        <v>152</v>
      </c>
      <c r="D70" s="140">
        <v>1</v>
      </c>
      <c r="E70" s="77" t="s">
        <v>42</v>
      </c>
      <c r="F70" s="77" t="s">
        <v>315</v>
      </c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ht="12.75" customHeight="1" x14ac:dyDescent="0.2">
      <c r="A71" s="77" t="s">
        <v>146</v>
      </c>
      <c r="B71" s="77" t="s">
        <v>153</v>
      </c>
      <c r="C71" s="77" t="s">
        <v>154</v>
      </c>
      <c r="D71" s="140">
        <v>1</v>
      </c>
      <c r="E71" s="77" t="s">
        <v>42</v>
      </c>
      <c r="F71" s="77" t="s">
        <v>315</v>
      </c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</row>
    <row r="72" spans="1:20" ht="12.75" customHeight="1" x14ac:dyDescent="0.2">
      <c r="A72" s="77" t="s">
        <v>146</v>
      </c>
      <c r="B72" s="77" t="s">
        <v>155</v>
      </c>
      <c r="C72" s="77" t="s">
        <v>156</v>
      </c>
      <c r="D72" s="140">
        <v>1</v>
      </c>
      <c r="E72" s="77" t="s">
        <v>42</v>
      </c>
      <c r="F72" s="77" t="s">
        <v>315</v>
      </c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ht="12.75" customHeight="1" x14ac:dyDescent="0.2">
      <c r="A73" s="77" t="s">
        <v>146</v>
      </c>
      <c r="B73" s="77" t="s">
        <v>157</v>
      </c>
      <c r="C73" s="77" t="s">
        <v>158</v>
      </c>
      <c r="D73" s="140">
        <v>1</v>
      </c>
      <c r="E73" s="77" t="s">
        <v>42</v>
      </c>
      <c r="F73" s="77" t="s">
        <v>315</v>
      </c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ht="12.75" customHeight="1" x14ac:dyDescent="0.2">
      <c r="A74" s="77" t="s">
        <v>146</v>
      </c>
      <c r="B74" s="77" t="s">
        <v>159</v>
      </c>
      <c r="C74" s="77" t="s">
        <v>160</v>
      </c>
      <c r="D74" s="140">
        <v>1</v>
      </c>
      <c r="E74" s="77" t="s">
        <v>42</v>
      </c>
      <c r="F74" s="77" t="s">
        <v>315</v>
      </c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ht="12.75" customHeight="1" x14ac:dyDescent="0.2">
      <c r="A75" s="77" t="s">
        <v>146</v>
      </c>
      <c r="B75" s="77" t="s">
        <v>161</v>
      </c>
      <c r="C75" s="77" t="s">
        <v>162</v>
      </c>
      <c r="D75" s="140">
        <v>1</v>
      </c>
      <c r="E75" s="77" t="s">
        <v>42</v>
      </c>
      <c r="F75" s="77" t="s">
        <v>315</v>
      </c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ht="12.75" customHeight="1" x14ac:dyDescent="0.2">
      <c r="A76" s="77" t="s">
        <v>146</v>
      </c>
      <c r="B76" s="77" t="s">
        <v>163</v>
      </c>
      <c r="C76" s="77" t="s">
        <v>164</v>
      </c>
      <c r="D76" s="140">
        <v>1</v>
      </c>
      <c r="E76" s="77" t="s">
        <v>42</v>
      </c>
      <c r="F76" s="77" t="s">
        <v>315</v>
      </c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ht="12.75" customHeight="1" x14ac:dyDescent="0.2">
      <c r="A77" s="77" t="s">
        <v>146</v>
      </c>
      <c r="B77" s="77" t="s">
        <v>165</v>
      </c>
      <c r="C77" s="77" t="s">
        <v>166</v>
      </c>
      <c r="D77" s="140">
        <v>2</v>
      </c>
      <c r="E77" s="77" t="s">
        <v>30</v>
      </c>
      <c r="F77" s="77" t="s">
        <v>30</v>
      </c>
      <c r="G77" s="77"/>
      <c r="H77" s="77" t="s">
        <v>30</v>
      </c>
      <c r="I77" s="77"/>
      <c r="J77" s="77" t="s">
        <v>30</v>
      </c>
      <c r="K77" s="77"/>
      <c r="L77" s="77"/>
      <c r="M77" s="77"/>
      <c r="N77" s="77"/>
      <c r="O77" s="77" t="s">
        <v>30</v>
      </c>
      <c r="P77" s="77" t="s">
        <v>30</v>
      </c>
      <c r="Q77" s="77" t="s">
        <v>30</v>
      </c>
      <c r="R77" s="77"/>
      <c r="S77" s="77"/>
      <c r="T77" s="77"/>
    </row>
    <row r="78" spans="1:20" ht="12.75" customHeight="1" x14ac:dyDescent="0.2">
      <c r="A78" s="77" t="s">
        <v>146</v>
      </c>
      <c r="B78" s="77" t="s">
        <v>167</v>
      </c>
      <c r="C78" s="77" t="s">
        <v>168</v>
      </c>
      <c r="D78" s="140">
        <v>1</v>
      </c>
      <c r="E78" s="77" t="s">
        <v>30</v>
      </c>
      <c r="F78" s="77" t="s">
        <v>30</v>
      </c>
      <c r="G78" s="77"/>
      <c r="H78" s="77" t="s">
        <v>30</v>
      </c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1:20" ht="12.75" customHeight="1" x14ac:dyDescent="0.2">
      <c r="A79" s="77" t="s">
        <v>146</v>
      </c>
      <c r="B79" s="77" t="s">
        <v>169</v>
      </c>
      <c r="C79" s="77" t="s">
        <v>170</v>
      </c>
      <c r="D79" s="140">
        <v>1</v>
      </c>
      <c r="E79" s="77" t="s">
        <v>42</v>
      </c>
      <c r="F79" s="77" t="s">
        <v>315</v>
      </c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  <row r="80" spans="1:20" ht="12.75" customHeight="1" x14ac:dyDescent="0.2">
      <c r="A80" s="78" t="s">
        <v>146</v>
      </c>
      <c r="B80" s="78" t="s">
        <v>171</v>
      </c>
      <c r="C80" s="78" t="s">
        <v>172</v>
      </c>
      <c r="D80" s="142">
        <v>1</v>
      </c>
      <c r="E80" s="78" t="s">
        <v>30</v>
      </c>
      <c r="F80" s="78" t="s">
        <v>30</v>
      </c>
      <c r="G80" s="78"/>
      <c r="H80" s="78" t="s">
        <v>30</v>
      </c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7"/>
    </row>
    <row r="81" spans="1:20" x14ac:dyDescent="0.2">
      <c r="A81" s="33"/>
      <c r="B81" s="34">
        <f>COUNTA(B69:B80)</f>
        <v>12</v>
      </c>
      <c r="C81" s="62"/>
      <c r="E81" s="34">
        <f t="shared" ref="E81:S81" si="3">COUNTIF(E69:E80,"Yes")</f>
        <v>3</v>
      </c>
      <c r="F81" s="34">
        <f t="shared" si="3"/>
        <v>3</v>
      </c>
      <c r="G81" s="34">
        <f t="shared" si="3"/>
        <v>0</v>
      </c>
      <c r="H81" s="34">
        <f t="shared" si="3"/>
        <v>3</v>
      </c>
      <c r="I81" s="34">
        <f t="shared" si="3"/>
        <v>0</v>
      </c>
      <c r="J81" s="34">
        <f t="shared" si="3"/>
        <v>1</v>
      </c>
      <c r="K81" s="34">
        <f t="shared" si="3"/>
        <v>0</v>
      </c>
      <c r="L81" s="34">
        <f t="shared" si="3"/>
        <v>0</v>
      </c>
      <c r="M81" s="34">
        <f t="shared" si="3"/>
        <v>0</v>
      </c>
      <c r="N81" s="34">
        <f t="shared" si="3"/>
        <v>0</v>
      </c>
      <c r="O81" s="34">
        <f t="shared" si="3"/>
        <v>1</v>
      </c>
      <c r="P81" s="34">
        <f t="shared" si="3"/>
        <v>1</v>
      </c>
      <c r="Q81" s="34">
        <f t="shared" si="3"/>
        <v>1</v>
      </c>
      <c r="R81" s="34">
        <f t="shared" si="3"/>
        <v>0</v>
      </c>
      <c r="S81" s="34">
        <f t="shared" si="3"/>
        <v>0</v>
      </c>
      <c r="T81" s="34"/>
    </row>
    <row r="82" spans="1:20" x14ac:dyDescent="0.2">
      <c r="A82" s="49"/>
      <c r="B82" s="49"/>
      <c r="C82" s="96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</row>
    <row r="83" spans="1:20" x14ac:dyDescent="0.2">
      <c r="A83" s="53"/>
      <c r="B83" s="71"/>
      <c r="C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</row>
    <row r="84" spans="1:20" x14ac:dyDescent="0.2">
      <c r="A84" s="53"/>
      <c r="C84" s="110" t="s">
        <v>202</v>
      </c>
      <c r="E84" s="111"/>
      <c r="F84" s="111"/>
      <c r="G84" s="111"/>
      <c r="H84" s="111"/>
      <c r="I84" s="111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145"/>
    </row>
    <row r="85" spans="1:20" x14ac:dyDescent="0.2">
      <c r="A85" s="53"/>
      <c r="B85" s="102"/>
      <c r="C85" s="112"/>
      <c r="E85" s="113"/>
      <c r="F85" s="114"/>
      <c r="G85" s="115" t="s">
        <v>235</v>
      </c>
      <c r="H85" s="107">
        <f>SUM(B31+B38+B67+B81)</f>
        <v>72</v>
      </c>
      <c r="I85" s="111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145"/>
    </row>
    <row r="86" spans="1:20" x14ac:dyDescent="0.2">
      <c r="B86" s="101"/>
      <c r="C86" s="112"/>
      <c r="E86" s="113"/>
      <c r="F86" s="113"/>
      <c r="G86" s="116" t="s">
        <v>237</v>
      </c>
      <c r="H86" s="107">
        <f>SUM(E31+E38+E67+E81)</f>
        <v>63</v>
      </c>
      <c r="I86" s="112"/>
    </row>
    <row r="87" spans="1:20" x14ac:dyDescent="0.2">
      <c r="B87" s="101"/>
      <c r="C87" s="112"/>
      <c r="E87" s="113"/>
      <c r="F87" s="113"/>
      <c r="G87" s="116" t="s">
        <v>238</v>
      </c>
      <c r="H87" s="107">
        <f>SUM(F31+F38+F67+F81)</f>
        <v>56</v>
      </c>
      <c r="I87" s="112"/>
    </row>
    <row r="88" spans="1:20" x14ac:dyDescent="0.2">
      <c r="B88" s="101"/>
      <c r="C88" s="112"/>
      <c r="E88" s="112"/>
      <c r="F88" s="112"/>
      <c r="G88" s="112"/>
      <c r="H88" s="112"/>
      <c r="I88" s="112"/>
    </row>
    <row r="89" spans="1:20" x14ac:dyDescent="0.2">
      <c r="B89" s="101"/>
      <c r="C89" s="110" t="s">
        <v>239</v>
      </c>
      <c r="E89" s="112"/>
      <c r="F89" s="112"/>
      <c r="G89" s="112"/>
      <c r="H89" s="117" t="s">
        <v>231</v>
      </c>
      <c r="I89" s="117" t="s">
        <v>240</v>
      </c>
    </row>
    <row r="90" spans="1:20" x14ac:dyDescent="0.2">
      <c r="B90" s="101"/>
      <c r="C90" s="112"/>
      <c r="E90" s="112"/>
      <c r="F90" s="112"/>
      <c r="G90" s="118" t="s">
        <v>248</v>
      </c>
      <c r="H90" s="107">
        <f>SUM(G31+G38+G67+G81)</f>
        <v>22</v>
      </c>
      <c r="I90" s="120">
        <f>H90/(H103)</f>
        <v>0.16666666666666666</v>
      </c>
    </row>
    <row r="91" spans="1:20" x14ac:dyDescent="0.2">
      <c r="B91" s="101"/>
      <c r="C91" s="112"/>
      <c r="E91" s="112"/>
      <c r="F91" s="112"/>
      <c r="G91" s="118" t="s">
        <v>249</v>
      </c>
      <c r="H91" s="107">
        <f>SUM(H31+H38+H67+H81)</f>
        <v>52</v>
      </c>
      <c r="I91" s="120">
        <f>H91/H103</f>
        <v>0.39393939393939392</v>
      </c>
    </row>
    <row r="92" spans="1:20" x14ac:dyDescent="0.2">
      <c r="B92" s="101"/>
      <c r="C92" s="112"/>
      <c r="E92" s="112"/>
      <c r="F92" s="112"/>
      <c r="G92" s="118" t="s">
        <v>250</v>
      </c>
      <c r="H92" s="107">
        <f>SUM(I31+I38+I67+I81)</f>
        <v>0</v>
      </c>
      <c r="I92" s="120">
        <f>H92/H103</f>
        <v>0</v>
      </c>
    </row>
    <row r="93" spans="1:20" x14ac:dyDescent="0.2">
      <c r="B93" s="101"/>
      <c r="C93" s="112"/>
      <c r="E93" s="112"/>
      <c r="F93" s="112"/>
      <c r="G93" s="118" t="s">
        <v>251</v>
      </c>
      <c r="H93" s="107">
        <f>SUM(J31+J38+J67+J81)</f>
        <v>5</v>
      </c>
      <c r="I93" s="120">
        <f>H93/H103</f>
        <v>3.787878787878788E-2</v>
      </c>
    </row>
    <row r="94" spans="1:20" x14ac:dyDescent="0.2">
      <c r="B94" s="101"/>
      <c r="C94" s="112"/>
      <c r="E94" s="112"/>
      <c r="F94" s="112"/>
      <c r="G94" s="118" t="s">
        <v>252</v>
      </c>
      <c r="H94" s="107">
        <f>SUM(K31+K38+K67+K81)</f>
        <v>0</v>
      </c>
      <c r="I94" s="120">
        <f>H94/H103</f>
        <v>0</v>
      </c>
    </row>
    <row r="95" spans="1:20" x14ac:dyDescent="0.2">
      <c r="B95" s="101"/>
      <c r="C95" s="112"/>
      <c r="E95" s="112"/>
      <c r="F95" s="112"/>
      <c r="G95" s="118" t="s">
        <v>253</v>
      </c>
      <c r="H95" s="107">
        <f>SUM(L31+L38+L67+L81)</f>
        <v>2</v>
      </c>
      <c r="I95" s="120">
        <f>H95/H103</f>
        <v>1.5151515151515152E-2</v>
      </c>
    </row>
    <row r="96" spans="1:20" x14ac:dyDescent="0.2">
      <c r="B96" s="101"/>
      <c r="C96" s="112"/>
      <c r="E96" s="112"/>
      <c r="F96" s="112"/>
      <c r="G96" s="118" t="s">
        <v>254</v>
      </c>
      <c r="H96" s="107">
        <f>SUM(M31+M38+M67+M81)</f>
        <v>14</v>
      </c>
      <c r="I96" s="120">
        <f>H96/H103</f>
        <v>0.10606060606060606</v>
      </c>
    </row>
    <row r="97" spans="2:9" x14ac:dyDescent="0.2">
      <c r="B97" s="101"/>
      <c r="C97" s="112"/>
      <c r="E97" s="112"/>
      <c r="F97" s="112"/>
      <c r="G97" s="118" t="s">
        <v>255</v>
      </c>
      <c r="H97" s="107">
        <f>SUM(N31+N38+N67+N81)</f>
        <v>6</v>
      </c>
      <c r="I97" s="120">
        <f>H97/H103</f>
        <v>4.5454545454545456E-2</v>
      </c>
    </row>
    <row r="98" spans="2:9" x14ac:dyDescent="0.2">
      <c r="B98" s="101"/>
      <c r="C98" s="112"/>
      <c r="E98" s="112"/>
      <c r="F98" s="112"/>
      <c r="G98" s="118" t="s">
        <v>256</v>
      </c>
      <c r="H98" s="107">
        <f>SUM(O31+O38+O67+O81)</f>
        <v>2</v>
      </c>
      <c r="I98" s="120">
        <f>H98/H103</f>
        <v>1.5151515151515152E-2</v>
      </c>
    </row>
    <row r="99" spans="2:9" x14ac:dyDescent="0.2">
      <c r="B99" s="101"/>
      <c r="C99" s="112"/>
      <c r="E99" s="112"/>
      <c r="F99" s="112"/>
      <c r="G99" s="118" t="s">
        <v>257</v>
      </c>
      <c r="H99" s="107">
        <f>SUM(P31+P38+P67+P81)</f>
        <v>7</v>
      </c>
      <c r="I99" s="120">
        <f>H99/H103</f>
        <v>5.3030303030303032E-2</v>
      </c>
    </row>
    <row r="100" spans="2:9" x14ac:dyDescent="0.2">
      <c r="B100" s="101"/>
      <c r="C100" s="112"/>
      <c r="E100" s="112"/>
      <c r="F100" s="112"/>
      <c r="G100" s="118" t="s">
        <v>258</v>
      </c>
      <c r="H100" s="107">
        <f>SUM(Q31+Q38+Q67+Q81)</f>
        <v>11</v>
      </c>
      <c r="I100" s="120">
        <f>H100/H103</f>
        <v>8.3333333333333329E-2</v>
      </c>
    </row>
    <row r="101" spans="2:9" x14ac:dyDescent="0.2">
      <c r="B101" s="101"/>
      <c r="C101" s="112"/>
      <c r="E101" s="112"/>
      <c r="F101" s="112"/>
      <c r="G101" s="118" t="s">
        <v>259</v>
      </c>
      <c r="H101" s="107">
        <f>SUM(R31+R38+R67+R81)</f>
        <v>5</v>
      </c>
      <c r="I101" s="120">
        <f>H101/H103</f>
        <v>3.787878787878788E-2</v>
      </c>
    </row>
    <row r="102" spans="2:9" x14ac:dyDescent="0.2">
      <c r="B102" s="101"/>
      <c r="C102" s="112"/>
      <c r="E102" s="112"/>
      <c r="F102" s="112"/>
      <c r="G102" s="118" t="s">
        <v>260</v>
      </c>
      <c r="H102" s="132">
        <f>SUM(S31+S38+S67+S81)</f>
        <v>6</v>
      </c>
      <c r="I102" s="122">
        <f>H102/H103</f>
        <v>4.5454545454545456E-2</v>
      </c>
    </row>
    <row r="103" spans="2:9" x14ac:dyDescent="0.2">
      <c r="B103" s="101"/>
      <c r="C103" s="112"/>
      <c r="E103" s="112"/>
      <c r="F103" s="112"/>
      <c r="G103" s="118"/>
      <c r="H103" s="130">
        <f>SUM(H90:H102)</f>
        <v>132</v>
      </c>
      <c r="I103" s="121">
        <f>SUM(I90:I102)</f>
        <v>0.99999999999999978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2011 Swimming Season
Possible Pollution Sources for Monitored Connecticut Beaches</oddHeader>
    <oddFooter>&amp;R&amp;P of &amp;N</oddFooter>
  </headerFooter>
  <rowBreaks count="1" manualBreakCount="1">
    <brk id="82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44"/>
  <sheetViews>
    <sheetView zoomScaleNormal="100" workbookViewId="0">
      <selection activeCell="M1" sqref="M1:M1048576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10.42578125" style="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2" width="4.7109375" style="1" customWidth="1"/>
    <col min="13" max="16384" width="9.140625" style="1"/>
  </cols>
  <sheetData>
    <row r="1" spans="1:12" ht="37.5" customHeight="1" x14ac:dyDescent="0.15">
      <c r="A1" s="25" t="s">
        <v>13</v>
      </c>
      <c r="B1" s="25" t="s">
        <v>14</v>
      </c>
      <c r="C1" s="25" t="s">
        <v>203</v>
      </c>
      <c r="D1" s="3" t="s">
        <v>206</v>
      </c>
      <c r="E1" s="25" t="s">
        <v>222</v>
      </c>
      <c r="F1" s="26" t="s">
        <v>278</v>
      </c>
      <c r="G1" s="26" t="s">
        <v>279</v>
      </c>
      <c r="H1" s="27" t="s">
        <v>223</v>
      </c>
      <c r="I1" s="25" t="s">
        <v>224</v>
      </c>
      <c r="J1" s="25" t="s">
        <v>225</v>
      </c>
      <c r="K1" s="25" t="s">
        <v>226</v>
      </c>
      <c r="L1" s="29"/>
    </row>
    <row r="2" spans="1:12" ht="12.75" customHeight="1" x14ac:dyDescent="0.15">
      <c r="A2" s="77" t="s">
        <v>44</v>
      </c>
      <c r="B2" s="77" t="s">
        <v>45</v>
      </c>
      <c r="C2" s="157" t="s">
        <v>46</v>
      </c>
      <c r="D2" s="157">
        <v>2</v>
      </c>
      <c r="E2" s="157" t="s">
        <v>34</v>
      </c>
      <c r="F2" s="160">
        <v>40718</v>
      </c>
      <c r="G2" s="160">
        <v>40720</v>
      </c>
      <c r="H2" s="157">
        <v>2</v>
      </c>
      <c r="I2" s="157" t="s">
        <v>35</v>
      </c>
      <c r="J2" s="157" t="s">
        <v>36</v>
      </c>
      <c r="K2" s="77" t="s">
        <v>37</v>
      </c>
      <c r="L2" s="77"/>
    </row>
    <row r="3" spans="1:12" ht="12.75" customHeight="1" x14ac:dyDescent="0.15">
      <c r="A3" s="77" t="s">
        <v>44</v>
      </c>
      <c r="B3" s="77" t="s">
        <v>45</v>
      </c>
      <c r="C3" s="157" t="s">
        <v>46</v>
      </c>
      <c r="D3" s="157">
        <v>2</v>
      </c>
      <c r="E3" s="157" t="s">
        <v>34</v>
      </c>
      <c r="F3" s="160">
        <v>40770</v>
      </c>
      <c r="G3" s="160">
        <v>40772</v>
      </c>
      <c r="H3" s="157">
        <v>2</v>
      </c>
      <c r="I3" s="157" t="s">
        <v>35</v>
      </c>
      <c r="J3" s="157" t="s">
        <v>36</v>
      </c>
      <c r="K3" s="77" t="s">
        <v>37</v>
      </c>
      <c r="L3" s="77"/>
    </row>
    <row r="4" spans="1:12" ht="12.75" customHeight="1" x14ac:dyDescent="0.15">
      <c r="A4" s="77" t="s">
        <v>44</v>
      </c>
      <c r="B4" s="77" t="s">
        <v>45</v>
      </c>
      <c r="C4" s="157" t="s">
        <v>46</v>
      </c>
      <c r="D4" s="157">
        <v>2</v>
      </c>
      <c r="E4" s="157" t="s">
        <v>34</v>
      </c>
      <c r="F4" s="160">
        <v>40783</v>
      </c>
      <c r="G4" s="160">
        <v>40785</v>
      </c>
      <c r="H4" s="157">
        <v>2</v>
      </c>
      <c r="I4" s="157" t="s">
        <v>35</v>
      </c>
      <c r="J4" s="157" t="s">
        <v>36</v>
      </c>
      <c r="K4" s="77" t="s">
        <v>37</v>
      </c>
      <c r="L4" s="77"/>
    </row>
    <row r="5" spans="1:12" ht="12.75" customHeight="1" x14ac:dyDescent="0.15">
      <c r="A5" s="77" t="s">
        <v>44</v>
      </c>
      <c r="B5" s="77" t="s">
        <v>47</v>
      </c>
      <c r="C5" s="157" t="s">
        <v>48</v>
      </c>
      <c r="D5" s="157">
        <v>2</v>
      </c>
      <c r="E5" s="157" t="s">
        <v>34</v>
      </c>
      <c r="F5" s="160">
        <v>40770</v>
      </c>
      <c r="G5" s="160">
        <v>40772</v>
      </c>
      <c r="H5" s="157">
        <v>2</v>
      </c>
      <c r="I5" s="157" t="s">
        <v>38</v>
      </c>
      <c r="J5" s="157" t="s">
        <v>39</v>
      </c>
      <c r="K5" s="77" t="s">
        <v>37</v>
      </c>
      <c r="L5" s="77"/>
    </row>
    <row r="6" spans="1:12" ht="12.75" customHeight="1" x14ac:dyDescent="0.15">
      <c r="A6" s="77" t="s">
        <v>44</v>
      </c>
      <c r="B6" s="77" t="s">
        <v>47</v>
      </c>
      <c r="C6" s="157" t="s">
        <v>48</v>
      </c>
      <c r="D6" s="157">
        <v>2</v>
      </c>
      <c r="E6" s="157" t="s">
        <v>34</v>
      </c>
      <c r="F6" s="160">
        <v>40784</v>
      </c>
      <c r="G6" s="160">
        <v>40787</v>
      </c>
      <c r="H6" s="157">
        <v>3</v>
      </c>
      <c r="I6" s="157" t="s">
        <v>35</v>
      </c>
      <c r="J6" s="157" t="s">
        <v>36</v>
      </c>
      <c r="K6" s="77" t="s">
        <v>37</v>
      </c>
      <c r="L6" s="77"/>
    </row>
    <row r="7" spans="1:12" ht="12.75" customHeight="1" x14ac:dyDescent="0.15">
      <c r="A7" s="77" t="s">
        <v>44</v>
      </c>
      <c r="B7" s="77" t="s">
        <v>49</v>
      </c>
      <c r="C7" s="157" t="s">
        <v>50</v>
      </c>
      <c r="D7" s="157">
        <v>3</v>
      </c>
      <c r="E7" s="157" t="s">
        <v>34</v>
      </c>
      <c r="F7" s="160">
        <v>40704</v>
      </c>
      <c r="G7" s="160">
        <v>40706</v>
      </c>
      <c r="H7" s="157">
        <v>2</v>
      </c>
      <c r="I7" s="157" t="s">
        <v>35</v>
      </c>
      <c r="J7" s="157" t="s">
        <v>36</v>
      </c>
      <c r="K7" s="77" t="s">
        <v>37</v>
      </c>
      <c r="L7" s="77"/>
    </row>
    <row r="8" spans="1:12" ht="12.75" customHeight="1" x14ac:dyDescent="0.15">
      <c r="A8" s="77" t="s">
        <v>44</v>
      </c>
      <c r="B8" s="77" t="s">
        <v>49</v>
      </c>
      <c r="C8" s="157" t="s">
        <v>50</v>
      </c>
      <c r="D8" s="157">
        <v>3</v>
      </c>
      <c r="E8" s="157" t="s">
        <v>34</v>
      </c>
      <c r="F8" s="160">
        <v>40711</v>
      </c>
      <c r="G8" s="160">
        <v>40712</v>
      </c>
      <c r="H8" s="157">
        <v>1</v>
      </c>
      <c r="I8" s="157" t="s">
        <v>35</v>
      </c>
      <c r="J8" s="157" t="s">
        <v>36</v>
      </c>
      <c r="K8" s="77" t="s">
        <v>37</v>
      </c>
      <c r="L8" s="77"/>
    </row>
    <row r="9" spans="1:12" ht="12.75" customHeight="1" x14ac:dyDescent="0.15">
      <c r="A9" s="77" t="s">
        <v>44</v>
      </c>
      <c r="B9" s="77" t="s">
        <v>49</v>
      </c>
      <c r="C9" s="157" t="s">
        <v>50</v>
      </c>
      <c r="D9" s="157">
        <v>3</v>
      </c>
      <c r="E9" s="157" t="s">
        <v>34</v>
      </c>
      <c r="F9" s="160">
        <v>40717</v>
      </c>
      <c r="G9" s="160">
        <v>40719</v>
      </c>
      <c r="H9" s="157">
        <v>2</v>
      </c>
      <c r="I9" s="157" t="s">
        <v>35</v>
      </c>
      <c r="J9" s="157" t="s">
        <v>36</v>
      </c>
      <c r="K9" s="77" t="s">
        <v>37</v>
      </c>
      <c r="L9" s="77"/>
    </row>
    <row r="10" spans="1:12" ht="12.75" customHeight="1" x14ac:dyDescent="0.15">
      <c r="A10" s="77" t="s">
        <v>44</v>
      </c>
      <c r="B10" s="77" t="s">
        <v>49</v>
      </c>
      <c r="C10" s="157" t="s">
        <v>50</v>
      </c>
      <c r="D10" s="157">
        <v>3</v>
      </c>
      <c r="E10" s="157" t="s">
        <v>34</v>
      </c>
      <c r="F10" s="160">
        <v>40743</v>
      </c>
      <c r="G10" s="160">
        <v>40744</v>
      </c>
      <c r="H10" s="157">
        <v>1</v>
      </c>
      <c r="I10" s="157" t="s">
        <v>35</v>
      </c>
      <c r="J10" s="157" t="s">
        <v>36</v>
      </c>
      <c r="K10" s="77" t="s">
        <v>37</v>
      </c>
      <c r="L10" s="77"/>
    </row>
    <row r="11" spans="1:12" ht="12.75" customHeight="1" x14ac:dyDescent="0.15">
      <c r="A11" s="77" t="s">
        <v>44</v>
      </c>
      <c r="B11" s="77" t="s">
        <v>49</v>
      </c>
      <c r="C11" s="157" t="s">
        <v>50</v>
      </c>
      <c r="D11" s="157">
        <v>3</v>
      </c>
      <c r="E11" s="157" t="s">
        <v>34</v>
      </c>
      <c r="F11" s="160">
        <v>40756</v>
      </c>
      <c r="G11" s="160">
        <v>40757</v>
      </c>
      <c r="H11" s="157">
        <v>1</v>
      </c>
      <c r="I11" s="157" t="s">
        <v>35</v>
      </c>
      <c r="J11" s="157" t="s">
        <v>36</v>
      </c>
      <c r="K11" s="77" t="s">
        <v>37</v>
      </c>
      <c r="L11" s="77"/>
    </row>
    <row r="12" spans="1:12" ht="12.75" customHeight="1" x14ac:dyDescent="0.15">
      <c r="A12" s="77" t="s">
        <v>44</v>
      </c>
      <c r="B12" s="77" t="s">
        <v>49</v>
      </c>
      <c r="C12" s="157" t="s">
        <v>50</v>
      </c>
      <c r="D12" s="157">
        <v>3</v>
      </c>
      <c r="E12" s="157" t="s">
        <v>34</v>
      </c>
      <c r="F12" s="160">
        <v>40762</v>
      </c>
      <c r="G12" s="160">
        <v>40763</v>
      </c>
      <c r="H12" s="157">
        <v>1</v>
      </c>
      <c r="I12" s="157" t="s">
        <v>35</v>
      </c>
      <c r="J12" s="157" t="s">
        <v>36</v>
      </c>
      <c r="K12" s="77" t="s">
        <v>37</v>
      </c>
      <c r="L12" s="77"/>
    </row>
    <row r="13" spans="1:12" ht="12.75" customHeight="1" x14ac:dyDescent="0.15">
      <c r="A13" s="77" t="s">
        <v>44</v>
      </c>
      <c r="B13" s="77" t="s">
        <v>49</v>
      </c>
      <c r="C13" s="157" t="s">
        <v>50</v>
      </c>
      <c r="D13" s="157">
        <v>3</v>
      </c>
      <c r="E13" s="157" t="s">
        <v>34</v>
      </c>
      <c r="F13" s="160">
        <v>40765</v>
      </c>
      <c r="G13" s="160">
        <v>40766</v>
      </c>
      <c r="H13" s="157">
        <v>1</v>
      </c>
      <c r="I13" s="157" t="s">
        <v>35</v>
      </c>
      <c r="J13" s="157" t="s">
        <v>36</v>
      </c>
      <c r="K13" s="77" t="s">
        <v>37</v>
      </c>
      <c r="L13" s="77"/>
    </row>
    <row r="14" spans="1:12" ht="12.75" customHeight="1" x14ac:dyDescent="0.15">
      <c r="A14" s="77" t="s">
        <v>44</v>
      </c>
      <c r="B14" s="77" t="s">
        <v>49</v>
      </c>
      <c r="C14" s="157" t="s">
        <v>50</v>
      </c>
      <c r="D14" s="157">
        <v>3</v>
      </c>
      <c r="E14" s="157" t="s">
        <v>34</v>
      </c>
      <c r="F14" s="160">
        <v>40769</v>
      </c>
      <c r="G14" s="160">
        <v>40771</v>
      </c>
      <c r="H14" s="157">
        <v>2</v>
      </c>
      <c r="I14" s="157" t="s">
        <v>35</v>
      </c>
      <c r="J14" s="157" t="s">
        <v>36</v>
      </c>
      <c r="K14" s="77" t="s">
        <v>37</v>
      </c>
      <c r="L14" s="77"/>
    </row>
    <row r="15" spans="1:12" ht="12.75" customHeight="1" x14ac:dyDescent="0.15">
      <c r="A15" s="77" t="s">
        <v>44</v>
      </c>
      <c r="B15" s="77" t="s">
        <v>49</v>
      </c>
      <c r="C15" s="157" t="s">
        <v>50</v>
      </c>
      <c r="D15" s="157">
        <v>3</v>
      </c>
      <c r="E15" s="157" t="s">
        <v>34</v>
      </c>
      <c r="F15" s="160">
        <v>40783</v>
      </c>
      <c r="G15" s="160">
        <v>40786</v>
      </c>
      <c r="H15" s="157">
        <v>3</v>
      </c>
      <c r="I15" s="157" t="s">
        <v>35</v>
      </c>
      <c r="J15" s="157" t="s">
        <v>36</v>
      </c>
      <c r="K15" s="77" t="s">
        <v>37</v>
      </c>
      <c r="L15" s="77"/>
    </row>
    <row r="16" spans="1:12" ht="12.75" customHeight="1" x14ac:dyDescent="0.15">
      <c r="A16" s="77" t="s">
        <v>44</v>
      </c>
      <c r="B16" s="77" t="s">
        <v>51</v>
      </c>
      <c r="C16" s="157" t="s">
        <v>52</v>
      </c>
      <c r="D16" s="157">
        <v>2</v>
      </c>
      <c r="E16" s="157" t="s">
        <v>34</v>
      </c>
      <c r="F16" s="160">
        <v>40718</v>
      </c>
      <c r="G16" s="160">
        <v>40720</v>
      </c>
      <c r="H16" s="157">
        <v>2</v>
      </c>
      <c r="I16" s="157" t="s">
        <v>35</v>
      </c>
      <c r="J16" s="157" t="s">
        <v>36</v>
      </c>
      <c r="K16" s="77" t="s">
        <v>37</v>
      </c>
      <c r="L16" s="77"/>
    </row>
    <row r="17" spans="1:12" ht="12.75" customHeight="1" x14ac:dyDescent="0.15">
      <c r="A17" s="77" t="s">
        <v>44</v>
      </c>
      <c r="B17" s="77" t="s">
        <v>51</v>
      </c>
      <c r="C17" s="157" t="s">
        <v>52</v>
      </c>
      <c r="D17" s="157">
        <v>2</v>
      </c>
      <c r="E17" s="157" t="s">
        <v>34</v>
      </c>
      <c r="F17" s="160">
        <v>40770</v>
      </c>
      <c r="G17" s="160">
        <v>40772</v>
      </c>
      <c r="H17" s="157">
        <v>2</v>
      </c>
      <c r="I17" s="157" t="s">
        <v>35</v>
      </c>
      <c r="J17" s="157" t="s">
        <v>36</v>
      </c>
      <c r="K17" s="77" t="s">
        <v>37</v>
      </c>
      <c r="L17" s="77"/>
    </row>
    <row r="18" spans="1:12" ht="12.75" customHeight="1" x14ac:dyDescent="0.15">
      <c r="A18" s="77" t="s">
        <v>44</v>
      </c>
      <c r="B18" s="77" t="s">
        <v>51</v>
      </c>
      <c r="C18" s="157" t="s">
        <v>52</v>
      </c>
      <c r="D18" s="157">
        <v>2</v>
      </c>
      <c r="E18" s="157" t="s">
        <v>34</v>
      </c>
      <c r="F18" s="160">
        <v>40783</v>
      </c>
      <c r="G18" s="160">
        <v>40785</v>
      </c>
      <c r="H18" s="157">
        <v>2</v>
      </c>
      <c r="I18" s="157" t="s">
        <v>35</v>
      </c>
      <c r="J18" s="157" t="s">
        <v>36</v>
      </c>
      <c r="K18" s="77" t="s">
        <v>37</v>
      </c>
      <c r="L18" s="77"/>
    </row>
    <row r="19" spans="1:12" ht="12.75" customHeight="1" x14ac:dyDescent="0.15">
      <c r="A19" s="77" t="s">
        <v>44</v>
      </c>
      <c r="B19" s="77" t="s">
        <v>53</v>
      </c>
      <c r="C19" s="157" t="s">
        <v>54</v>
      </c>
      <c r="D19" s="157">
        <v>2</v>
      </c>
      <c r="E19" s="157" t="s">
        <v>34</v>
      </c>
      <c r="F19" s="160">
        <v>40770</v>
      </c>
      <c r="G19" s="160">
        <v>40772</v>
      </c>
      <c r="H19" s="157">
        <v>2</v>
      </c>
      <c r="I19" s="157" t="s">
        <v>38</v>
      </c>
      <c r="J19" s="157" t="s">
        <v>39</v>
      </c>
      <c r="K19" s="77" t="s">
        <v>37</v>
      </c>
      <c r="L19" s="77"/>
    </row>
    <row r="20" spans="1:12" ht="12.75" customHeight="1" x14ac:dyDescent="0.15">
      <c r="A20" s="77" t="s">
        <v>44</v>
      </c>
      <c r="B20" s="77" t="s">
        <v>53</v>
      </c>
      <c r="C20" s="157" t="s">
        <v>54</v>
      </c>
      <c r="D20" s="157">
        <v>2</v>
      </c>
      <c r="E20" s="157" t="s">
        <v>34</v>
      </c>
      <c r="F20" s="160">
        <v>40784</v>
      </c>
      <c r="G20" s="160">
        <v>40787</v>
      </c>
      <c r="H20" s="157">
        <v>3</v>
      </c>
      <c r="I20" s="157" t="s">
        <v>35</v>
      </c>
      <c r="J20" s="157" t="s">
        <v>36</v>
      </c>
      <c r="K20" s="77" t="s">
        <v>37</v>
      </c>
      <c r="L20" s="77"/>
    </row>
    <row r="21" spans="1:12" ht="12.75" customHeight="1" x14ac:dyDescent="0.15">
      <c r="A21" s="77" t="s">
        <v>44</v>
      </c>
      <c r="B21" s="77" t="s">
        <v>55</v>
      </c>
      <c r="C21" s="157" t="s">
        <v>56</v>
      </c>
      <c r="D21" s="157">
        <v>3</v>
      </c>
      <c r="E21" s="157" t="s">
        <v>34</v>
      </c>
      <c r="F21" s="160">
        <v>40711</v>
      </c>
      <c r="G21" s="160">
        <v>40713</v>
      </c>
      <c r="H21" s="157">
        <v>2</v>
      </c>
      <c r="I21" s="157" t="s">
        <v>35</v>
      </c>
      <c r="J21" s="157" t="s">
        <v>36</v>
      </c>
      <c r="K21" s="77" t="s">
        <v>37</v>
      </c>
      <c r="L21" s="77"/>
    </row>
    <row r="22" spans="1:12" ht="12.75" customHeight="1" x14ac:dyDescent="0.15">
      <c r="A22" s="77" t="s">
        <v>44</v>
      </c>
      <c r="B22" s="77" t="s">
        <v>55</v>
      </c>
      <c r="C22" s="157" t="s">
        <v>56</v>
      </c>
      <c r="D22" s="157">
        <v>3</v>
      </c>
      <c r="E22" s="157" t="s">
        <v>34</v>
      </c>
      <c r="F22" s="160">
        <v>40717</v>
      </c>
      <c r="G22" s="160">
        <v>40719</v>
      </c>
      <c r="H22" s="157">
        <v>2</v>
      </c>
      <c r="I22" s="157" t="s">
        <v>35</v>
      </c>
      <c r="J22" s="157" t="s">
        <v>36</v>
      </c>
      <c r="K22" s="77" t="s">
        <v>37</v>
      </c>
      <c r="L22" s="77"/>
    </row>
    <row r="23" spans="1:12" ht="12.75" customHeight="1" x14ac:dyDescent="0.15">
      <c r="A23" s="77" t="s">
        <v>44</v>
      </c>
      <c r="B23" s="77" t="s">
        <v>55</v>
      </c>
      <c r="C23" s="157" t="s">
        <v>56</v>
      </c>
      <c r="D23" s="157">
        <v>3</v>
      </c>
      <c r="E23" s="157" t="s">
        <v>34</v>
      </c>
      <c r="F23" s="160">
        <v>40765</v>
      </c>
      <c r="G23" s="160">
        <v>40766</v>
      </c>
      <c r="H23" s="157">
        <v>1</v>
      </c>
      <c r="I23" s="157" t="s">
        <v>35</v>
      </c>
      <c r="J23" s="157" t="s">
        <v>36</v>
      </c>
      <c r="K23" s="77" t="s">
        <v>37</v>
      </c>
      <c r="L23" s="77"/>
    </row>
    <row r="24" spans="1:12" ht="12.75" customHeight="1" x14ac:dyDescent="0.15">
      <c r="A24" s="77" t="s">
        <v>44</v>
      </c>
      <c r="B24" s="77" t="s">
        <v>55</v>
      </c>
      <c r="C24" s="157" t="s">
        <v>56</v>
      </c>
      <c r="D24" s="157">
        <v>3</v>
      </c>
      <c r="E24" s="157" t="s">
        <v>34</v>
      </c>
      <c r="F24" s="160">
        <v>40769</v>
      </c>
      <c r="G24" s="160">
        <v>40771</v>
      </c>
      <c r="H24" s="157">
        <v>2</v>
      </c>
      <c r="I24" s="157" t="s">
        <v>35</v>
      </c>
      <c r="J24" s="157" t="s">
        <v>36</v>
      </c>
      <c r="K24" s="77" t="s">
        <v>37</v>
      </c>
      <c r="L24" s="77"/>
    </row>
    <row r="25" spans="1:12" ht="12.75" customHeight="1" x14ac:dyDescent="0.15">
      <c r="A25" s="77" t="s">
        <v>44</v>
      </c>
      <c r="B25" s="77" t="s">
        <v>55</v>
      </c>
      <c r="C25" s="157" t="s">
        <v>56</v>
      </c>
      <c r="D25" s="157">
        <v>3</v>
      </c>
      <c r="E25" s="157" t="s">
        <v>40</v>
      </c>
      <c r="F25" s="160">
        <v>40782</v>
      </c>
      <c r="G25" s="160">
        <v>40783</v>
      </c>
      <c r="H25" s="157">
        <v>1</v>
      </c>
      <c r="I25" s="157" t="s">
        <v>12</v>
      </c>
      <c r="J25" s="157" t="s">
        <v>36</v>
      </c>
      <c r="K25" s="77" t="s">
        <v>12</v>
      </c>
      <c r="L25" s="77"/>
    </row>
    <row r="26" spans="1:12" ht="12.75" customHeight="1" x14ac:dyDescent="0.15">
      <c r="A26" s="77" t="s">
        <v>44</v>
      </c>
      <c r="B26" s="77" t="s">
        <v>55</v>
      </c>
      <c r="C26" s="157" t="s">
        <v>56</v>
      </c>
      <c r="D26" s="157">
        <v>3</v>
      </c>
      <c r="E26" s="157" t="s">
        <v>34</v>
      </c>
      <c r="F26" s="160">
        <v>40783</v>
      </c>
      <c r="G26" s="160">
        <v>40785</v>
      </c>
      <c r="H26" s="157">
        <v>2</v>
      </c>
      <c r="I26" s="157" t="s">
        <v>12</v>
      </c>
      <c r="J26" s="157" t="s">
        <v>12</v>
      </c>
      <c r="K26" s="77" t="s">
        <v>12</v>
      </c>
      <c r="L26" s="77"/>
    </row>
    <row r="27" spans="1:12" ht="12.75" customHeight="1" x14ac:dyDescent="0.15">
      <c r="A27" s="77" t="s">
        <v>44</v>
      </c>
      <c r="B27" s="77" t="s">
        <v>57</v>
      </c>
      <c r="C27" s="157" t="s">
        <v>58</v>
      </c>
      <c r="D27" s="157">
        <v>3</v>
      </c>
      <c r="E27" s="157" t="s">
        <v>34</v>
      </c>
      <c r="F27" s="160">
        <v>40711</v>
      </c>
      <c r="G27" s="160">
        <v>40713</v>
      </c>
      <c r="H27" s="157">
        <v>2</v>
      </c>
      <c r="I27" s="157" t="s">
        <v>35</v>
      </c>
      <c r="J27" s="157" t="s">
        <v>36</v>
      </c>
      <c r="K27" s="77" t="s">
        <v>37</v>
      </c>
      <c r="L27" s="77"/>
    </row>
    <row r="28" spans="1:12" ht="12.75" customHeight="1" x14ac:dyDescent="0.15">
      <c r="A28" s="77" t="s">
        <v>44</v>
      </c>
      <c r="B28" s="77" t="s">
        <v>57</v>
      </c>
      <c r="C28" s="157" t="s">
        <v>58</v>
      </c>
      <c r="D28" s="157">
        <v>3</v>
      </c>
      <c r="E28" s="157" t="s">
        <v>34</v>
      </c>
      <c r="F28" s="160">
        <v>40717</v>
      </c>
      <c r="G28" s="160">
        <v>40719</v>
      </c>
      <c r="H28" s="157">
        <v>2</v>
      </c>
      <c r="I28" s="157" t="s">
        <v>35</v>
      </c>
      <c r="J28" s="157" t="s">
        <v>36</v>
      </c>
      <c r="K28" s="77" t="s">
        <v>37</v>
      </c>
      <c r="L28" s="77"/>
    </row>
    <row r="29" spans="1:12" ht="12.75" customHeight="1" x14ac:dyDescent="0.15">
      <c r="A29" s="77" t="s">
        <v>44</v>
      </c>
      <c r="B29" s="77" t="s">
        <v>57</v>
      </c>
      <c r="C29" s="157" t="s">
        <v>58</v>
      </c>
      <c r="D29" s="157">
        <v>3</v>
      </c>
      <c r="E29" s="157" t="s">
        <v>34</v>
      </c>
      <c r="F29" s="160">
        <v>40765</v>
      </c>
      <c r="G29" s="160">
        <v>40766</v>
      </c>
      <c r="H29" s="157">
        <v>1</v>
      </c>
      <c r="I29" s="157" t="s">
        <v>35</v>
      </c>
      <c r="J29" s="157" t="s">
        <v>36</v>
      </c>
      <c r="K29" s="77" t="s">
        <v>37</v>
      </c>
      <c r="L29" s="77"/>
    </row>
    <row r="30" spans="1:12" ht="12.75" customHeight="1" x14ac:dyDescent="0.15">
      <c r="A30" s="77" t="s">
        <v>44</v>
      </c>
      <c r="B30" s="77" t="s">
        <v>57</v>
      </c>
      <c r="C30" s="157" t="s">
        <v>58</v>
      </c>
      <c r="D30" s="157">
        <v>3</v>
      </c>
      <c r="E30" s="157" t="s">
        <v>34</v>
      </c>
      <c r="F30" s="160">
        <v>40769</v>
      </c>
      <c r="G30" s="160">
        <v>40771</v>
      </c>
      <c r="H30" s="157">
        <v>2</v>
      </c>
      <c r="I30" s="157" t="s">
        <v>35</v>
      </c>
      <c r="J30" s="157" t="s">
        <v>36</v>
      </c>
      <c r="K30" s="77" t="s">
        <v>37</v>
      </c>
      <c r="L30" s="77"/>
    </row>
    <row r="31" spans="1:12" ht="12.75" customHeight="1" x14ac:dyDescent="0.15">
      <c r="A31" s="77" t="s">
        <v>44</v>
      </c>
      <c r="B31" s="77" t="s">
        <v>57</v>
      </c>
      <c r="C31" s="157" t="s">
        <v>58</v>
      </c>
      <c r="D31" s="157">
        <v>3</v>
      </c>
      <c r="E31" s="157" t="s">
        <v>40</v>
      </c>
      <c r="F31" s="160">
        <v>40782</v>
      </c>
      <c r="G31" s="160">
        <v>40783</v>
      </c>
      <c r="H31" s="157">
        <v>1</v>
      </c>
      <c r="I31" s="157" t="s">
        <v>12</v>
      </c>
      <c r="J31" s="157" t="s">
        <v>36</v>
      </c>
      <c r="K31" s="77" t="s">
        <v>12</v>
      </c>
      <c r="L31" s="77"/>
    </row>
    <row r="32" spans="1:12" ht="12.75" customHeight="1" x14ac:dyDescent="0.15">
      <c r="A32" s="77" t="s">
        <v>44</v>
      </c>
      <c r="B32" s="77" t="s">
        <v>57</v>
      </c>
      <c r="C32" s="157" t="s">
        <v>58</v>
      </c>
      <c r="D32" s="157">
        <v>3</v>
      </c>
      <c r="E32" s="157" t="s">
        <v>34</v>
      </c>
      <c r="F32" s="160">
        <v>40783</v>
      </c>
      <c r="G32" s="160">
        <v>40785</v>
      </c>
      <c r="H32" s="157">
        <v>2</v>
      </c>
      <c r="I32" s="157" t="s">
        <v>35</v>
      </c>
      <c r="J32" s="157" t="s">
        <v>36</v>
      </c>
      <c r="K32" s="77" t="s">
        <v>37</v>
      </c>
      <c r="L32" s="77"/>
    </row>
    <row r="33" spans="1:12" ht="12.75" customHeight="1" x14ac:dyDescent="0.15">
      <c r="A33" s="77" t="s">
        <v>44</v>
      </c>
      <c r="B33" s="77" t="s">
        <v>59</v>
      </c>
      <c r="C33" s="157" t="s">
        <v>60</v>
      </c>
      <c r="D33" s="157">
        <v>2</v>
      </c>
      <c r="E33" s="157" t="s">
        <v>34</v>
      </c>
      <c r="F33" s="160">
        <v>40769</v>
      </c>
      <c r="G33" s="160">
        <v>40771</v>
      </c>
      <c r="H33" s="157">
        <v>2</v>
      </c>
      <c r="I33" s="157" t="s">
        <v>35</v>
      </c>
      <c r="J33" s="157" t="s">
        <v>36</v>
      </c>
      <c r="K33" s="77" t="s">
        <v>37</v>
      </c>
      <c r="L33" s="77"/>
    </row>
    <row r="34" spans="1:12" ht="12.75" customHeight="1" x14ac:dyDescent="0.15">
      <c r="A34" s="77" t="s">
        <v>44</v>
      </c>
      <c r="B34" s="77" t="s">
        <v>59</v>
      </c>
      <c r="C34" s="157" t="s">
        <v>60</v>
      </c>
      <c r="D34" s="157">
        <v>2</v>
      </c>
      <c r="E34" s="157" t="s">
        <v>34</v>
      </c>
      <c r="F34" s="160">
        <v>40783</v>
      </c>
      <c r="G34" s="160">
        <v>40786</v>
      </c>
      <c r="H34" s="157">
        <v>3</v>
      </c>
      <c r="I34" s="157" t="s">
        <v>35</v>
      </c>
      <c r="J34" s="157" t="s">
        <v>36</v>
      </c>
      <c r="K34" s="77" t="s">
        <v>37</v>
      </c>
      <c r="L34" s="77"/>
    </row>
    <row r="35" spans="1:12" ht="12.75" customHeight="1" x14ac:dyDescent="0.15">
      <c r="A35" s="77" t="s">
        <v>44</v>
      </c>
      <c r="B35" s="77" t="s">
        <v>59</v>
      </c>
      <c r="C35" s="157" t="s">
        <v>60</v>
      </c>
      <c r="D35" s="157">
        <v>2</v>
      </c>
      <c r="E35" s="157" t="s">
        <v>34</v>
      </c>
      <c r="F35" s="160">
        <v>40793</v>
      </c>
      <c r="G35" s="160">
        <v>40795</v>
      </c>
      <c r="H35" s="157">
        <v>2</v>
      </c>
      <c r="I35" s="157" t="s">
        <v>35</v>
      </c>
      <c r="J35" s="157" t="s">
        <v>36</v>
      </c>
      <c r="K35" s="77" t="s">
        <v>37</v>
      </c>
      <c r="L35" s="77"/>
    </row>
    <row r="36" spans="1:12" ht="12.75" customHeight="1" x14ac:dyDescent="0.15">
      <c r="A36" s="77" t="s">
        <v>44</v>
      </c>
      <c r="B36" s="77" t="s">
        <v>61</v>
      </c>
      <c r="C36" s="157" t="s">
        <v>62</v>
      </c>
      <c r="D36" s="157">
        <v>3</v>
      </c>
      <c r="E36" s="157" t="s">
        <v>34</v>
      </c>
      <c r="F36" s="160">
        <v>40762</v>
      </c>
      <c r="G36" s="160">
        <v>40763</v>
      </c>
      <c r="H36" s="157">
        <v>1</v>
      </c>
      <c r="I36" s="157" t="s">
        <v>35</v>
      </c>
      <c r="J36" s="157" t="s">
        <v>36</v>
      </c>
      <c r="K36" s="77" t="s">
        <v>37</v>
      </c>
      <c r="L36" s="77"/>
    </row>
    <row r="37" spans="1:12" ht="12.75" customHeight="1" x14ac:dyDescent="0.15">
      <c r="A37" s="77" t="s">
        <v>44</v>
      </c>
      <c r="B37" s="77" t="s">
        <v>61</v>
      </c>
      <c r="C37" s="157" t="s">
        <v>62</v>
      </c>
      <c r="D37" s="157">
        <v>3</v>
      </c>
      <c r="E37" s="157" t="s">
        <v>34</v>
      </c>
      <c r="F37" s="160">
        <v>40765</v>
      </c>
      <c r="G37" s="160">
        <v>40766</v>
      </c>
      <c r="H37" s="157">
        <v>1</v>
      </c>
      <c r="I37" s="157" t="s">
        <v>35</v>
      </c>
      <c r="J37" s="157" t="s">
        <v>36</v>
      </c>
      <c r="K37" s="77" t="s">
        <v>37</v>
      </c>
      <c r="L37" s="77"/>
    </row>
    <row r="38" spans="1:12" ht="12.75" customHeight="1" x14ac:dyDescent="0.15">
      <c r="A38" s="77" t="s">
        <v>44</v>
      </c>
      <c r="B38" s="77" t="s">
        <v>61</v>
      </c>
      <c r="C38" s="157" t="s">
        <v>62</v>
      </c>
      <c r="D38" s="157">
        <v>3</v>
      </c>
      <c r="E38" s="157" t="s">
        <v>34</v>
      </c>
      <c r="F38" s="160">
        <v>40769</v>
      </c>
      <c r="G38" s="160">
        <v>40771</v>
      </c>
      <c r="H38" s="157">
        <v>2</v>
      </c>
      <c r="I38" s="157" t="s">
        <v>35</v>
      </c>
      <c r="J38" s="157" t="s">
        <v>36</v>
      </c>
      <c r="K38" s="77" t="s">
        <v>37</v>
      </c>
      <c r="L38" s="77"/>
    </row>
    <row r="39" spans="1:12" ht="12.75" customHeight="1" x14ac:dyDescent="0.15">
      <c r="A39" s="77" t="s">
        <v>44</v>
      </c>
      <c r="B39" s="77" t="s">
        <v>61</v>
      </c>
      <c r="C39" s="157" t="s">
        <v>62</v>
      </c>
      <c r="D39" s="157">
        <v>3</v>
      </c>
      <c r="E39" s="157" t="s">
        <v>34</v>
      </c>
      <c r="F39" s="160">
        <v>40783</v>
      </c>
      <c r="G39" s="160">
        <v>40786</v>
      </c>
      <c r="H39" s="157">
        <v>3</v>
      </c>
      <c r="I39" s="157" t="s">
        <v>35</v>
      </c>
      <c r="J39" s="157" t="s">
        <v>36</v>
      </c>
      <c r="K39" s="77" t="s">
        <v>37</v>
      </c>
      <c r="L39" s="77"/>
    </row>
    <row r="40" spans="1:12" ht="12.75" customHeight="1" x14ac:dyDescent="0.15">
      <c r="A40" s="77" t="s">
        <v>44</v>
      </c>
      <c r="B40" s="77" t="s">
        <v>63</v>
      </c>
      <c r="C40" s="157" t="s">
        <v>64</v>
      </c>
      <c r="D40" s="157">
        <v>2</v>
      </c>
      <c r="E40" s="157" t="s">
        <v>34</v>
      </c>
      <c r="F40" s="160">
        <v>40718</v>
      </c>
      <c r="G40" s="160">
        <v>40720</v>
      </c>
      <c r="H40" s="157">
        <v>2</v>
      </c>
      <c r="I40" s="157" t="s">
        <v>35</v>
      </c>
      <c r="J40" s="157" t="s">
        <v>36</v>
      </c>
      <c r="K40" s="77" t="s">
        <v>37</v>
      </c>
      <c r="L40" s="77"/>
    </row>
    <row r="41" spans="1:12" ht="12.75" customHeight="1" x14ac:dyDescent="0.15">
      <c r="A41" s="77" t="s">
        <v>44</v>
      </c>
      <c r="B41" s="77" t="s">
        <v>63</v>
      </c>
      <c r="C41" s="157" t="s">
        <v>64</v>
      </c>
      <c r="D41" s="157">
        <v>2</v>
      </c>
      <c r="E41" s="157" t="s">
        <v>34</v>
      </c>
      <c r="F41" s="160">
        <v>40770</v>
      </c>
      <c r="G41" s="160">
        <v>40772</v>
      </c>
      <c r="H41" s="157">
        <v>2</v>
      </c>
      <c r="I41" s="157" t="s">
        <v>35</v>
      </c>
      <c r="J41" s="157" t="s">
        <v>36</v>
      </c>
      <c r="K41" s="77" t="s">
        <v>37</v>
      </c>
      <c r="L41" s="77"/>
    </row>
    <row r="42" spans="1:12" ht="12.75" customHeight="1" x14ac:dyDescent="0.15">
      <c r="A42" s="77" t="s">
        <v>44</v>
      </c>
      <c r="B42" s="77" t="s">
        <v>63</v>
      </c>
      <c r="C42" s="157" t="s">
        <v>64</v>
      </c>
      <c r="D42" s="157">
        <v>2</v>
      </c>
      <c r="E42" s="157" t="s">
        <v>34</v>
      </c>
      <c r="F42" s="160">
        <v>40783</v>
      </c>
      <c r="G42" s="160">
        <v>40785</v>
      </c>
      <c r="H42" s="157">
        <v>2</v>
      </c>
      <c r="I42" s="157" t="s">
        <v>35</v>
      </c>
      <c r="J42" s="157" t="s">
        <v>36</v>
      </c>
      <c r="K42" s="77" t="s">
        <v>37</v>
      </c>
      <c r="L42" s="77"/>
    </row>
    <row r="43" spans="1:12" ht="12.75" customHeight="1" x14ac:dyDescent="0.15">
      <c r="A43" s="77" t="s">
        <v>44</v>
      </c>
      <c r="B43" s="77" t="s">
        <v>65</v>
      </c>
      <c r="C43" s="157" t="s">
        <v>66</v>
      </c>
      <c r="D43" s="157">
        <v>2</v>
      </c>
      <c r="E43" s="157" t="s">
        <v>34</v>
      </c>
      <c r="F43" s="160">
        <v>40769</v>
      </c>
      <c r="G43" s="160">
        <v>40771</v>
      </c>
      <c r="H43" s="157">
        <v>2</v>
      </c>
      <c r="I43" s="157" t="s">
        <v>35</v>
      </c>
      <c r="J43" s="157" t="s">
        <v>36</v>
      </c>
      <c r="K43" s="77" t="s">
        <v>37</v>
      </c>
      <c r="L43" s="77"/>
    </row>
    <row r="44" spans="1:12" ht="12.75" customHeight="1" x14ac:dyDescent="0.15">
      <c r="A44" s="77" t="s">
        <v>44</v>
      </c>
      <c r="B44" s="77" t="s">
        <v>65</v>
      </c>
      <c r="C44" s="157" t="s">
        <v>66</v>
      </c>
      <c r="D44" s="157">
        <v>2</v>
      </c>
      <c r="E44" s="157" t="s">
        <v>34</v>
      </c>
      <c r="F44" s="160">
        <v>40783</v>
      </c>
      <c r="G44" s="160">
        <v>40786</v>
      </c>
      <c r="H44" s="157">
        <v>3</v>
      </c>
      <c r="I44" s="157" t="s">
        <v>35</v>
      </c>
      <c r="J44" s="157" t="s">
        <v>36</v>
      </c>
      <c r="K44" s="77" t="s">
        <v>37</v>
      </c>
      <c r="L44" s="77"/>
    </row>
    <row r="45" spans="1:12" ht="12.75" customHeight="1" x14ac:dyDescent="0.15">
      <c r="A45" s="77" t="s">
        <v>44</v>
      </c>
      <c r="B45" s="77" t="s">
        <v>65</v>
      </c>
      <c r="C45" s="157" t="s">
        <v>66</v>
      </c>
      <c r="D45" s="157">
        <v>2</v>
      </c>
      <c r="E45" s="157" t="s">
        <v>34</v>
      </c>
      <c r="F45" s="160">
        <v>40793</v>
      </c>
      <c r="G45" s="160">
        <v>40795</v>
      </c>
      <c r="H45" s="157">
        <v>2</v>
      </c>
      <c r="I45" s="157" t="s">
        <v>35</v>
      </c>
      <c r="J45" s="157" t="s">
        <v>36</v>
      </c>
      <c r="K45" s="77" t="s">
        <v>37</v>
      </c>
      <c r="L45" s="77"/>
    </row>
    <row r="46" spans="1:12" ht="12.75" customHeight="1" x14ac:dyDescent="0.15">
      <c r="A46" s="77" t="s">
        <v>44</v>
      </c>
      <c r="B46" s="77" t="s">
        <v>67</v>
      </c>
      <c r="C46" s="157" t="s">
        <v>68</v>
      </c>
      <c r="D46" s="157">
        <v>3</v>
      </c>
      <c r="E46" s="157" t="s">
        <v>34</v>
      </c>
      <c r="F46" s="160">
        <v>40712</v>
      </c>
      <c r="G46" s="160">
        <v>40713</v>
      </c>
      <c r="H46" s="157">
        <v>1</v>
      </c>
      <c r="I46" s="157" t="s">
        <v>35</v>
      </c>
      <c r="J46" s="157" t="s">
        <v>36</v>
      </c>
      <c r="K46" s="77" t="s">
        <v>21</v>
      </c>
      <c r="L46" s="77"/>
    </row>
    <row r="47" spans="1:12" ht="12.75" customHeight="1" x14ac:dyDescent="0.15">
      <c r="A47" s="77" t="s">
        <v>44</v>
      </c>
      <c r="B47" s="77" t="s">
        <v>67</v>
      </c>
      <c r="C47" s="157" t="s">
        <v>68</v>
      </c>
      <c r="D47" s="157">
        <v>3</v>
      </c>
      <c r="E47" s="157" t="s">
        <v>34</v>
      </c>
      <c r="F47" s="160">
        <v>40769</v>
      </c>
      <c r="G47" s="160">
        <v>40771</v>
      </c>
      <c r="H47" s="157">
        <v>2</v>
      </c>
      <c r="I47" s="157" t="s">
        <v>35</v>
      </c>
      <c r="J47" s="157" t="s">
        <v>36</v>
      </c>
      <c r="K47" s="77" t="s">
        <v>21</v>
      </c>
      <c r="L47" s="77"/>
    </row>
    <row r="48" spans="1:12" ht="12.75" customHeight="1" x14ac:dyDescent="0.15">
      <c r="A48" s="77" t="s">
        <v>44</v>
      </c>
      <c r="B48" s="77" t="s">
        <v>67</v>
      </c>
      <c r="C48" s="157" t="s">
        <v>68</v>
      </c>
      <c r="D48" s="157">
        <v>3</v>
      </c>
      <c r="E48" s="157" t="s">
        <v>34</v>
      </c>
      <c r="F48" s="160">
        <v>40781</v>
      </c>
      <c r="G48" s="160">
        <v>40787</v>
      </c>
      <c r="H48" s="157">
        <v>6</v>
      </c>
      <c r="I48" s="157" t="s">
        <v>35</v>
      </c>
      <c r="J48" s="157" t="s">
        <v>36</v>
      </c>
      <c r="K48" s="77" t="s">
        <v>21</v>
      </c>
      <c r="L48" s="77"/>
    </row>
    <row r="49" spans="1:12" ht="12.75" customHeight="1" x14ac:dyDescent="0.15">
      <c r="A49" s="77" t="s">
        <v>44</v>
      </c>
      <c r="B49" s="77" t="s">
        <v>67</v>
      </c>
      <c r="C49" s="157" t="s">
        <v>68</v>
      </c>
      <c r="D49" s="157">
        <v>3</v>
      </c>
      <c r="E49" s="157" t="s">
        <v>34</v>
      </c>
      <c r="F49" s="160">
        <v>40793</v>
      </c>
      <c r="G49" s="160">
        <v>40795</v>
      </c>
      <c r="H49" s="157">
        <v>2</v>
      </c>
      <c r="I49" s="157" t="s">
        <v>35</v>
      </c>
      <c r="J49" s="157" t="s">
        <v>36</v>
      </c>
      <c r="K49" s="77" t="s">
        <v>21</v>
      </c>
      <c r="L49" s="77"/>
    </row>
    <row r="50" spans="1:12" ht="12.75" customHeight="1" x14ac:dyDescent="0.15">
      <c r="A50" s="77" t="s">
        <v>44</v>
      </c>
      <c r="B50" s="77" t="s">
        <v>69</v>
      </c>
      <c r="C50" s="157" t="s">
        <v>70</v>
      </c>
      <c r="D50" s="157">
        <v>2</v>
      </c>
      <c r="E50" s="157" t="s">
        <v>34</v>
      </c>
      <c r="F50" s="160">
        <v>40717</v>
      </c>
      <c r="G50" s="160">
        <v>40718</v>
      </c>
      <c r="H50" s="157">
        <v>1</v>
      </c>
      <c r="I50" s="157" t="s">
        <v>38</v>
      </c>
      <c r="J50" s="157" t="s">
        <v>39</v>
      </c>
      <c r="K50" s="77" t="s">
        <v>37</v>
      </c>
      <c r="L50" s="77"/>
    </row>
    <row r="51" spans="1:12" ht="12.75" customHeight="1" x14ac:dyDescent="0.15">
      <c r="A51" s="77" t="s">
        <v>44</v>
      </c>
      <c r="B51" s="77" t="s">
        <v>69</v>
      </c>
      <c r="C51" s="157" t="s">
        <v>70</v>
      </c>
      <c r="D51" s="157">
        <v>2</v>
      </c>
      <c r="E51" s="157" t="s">
        <v>34</v>
      </c>
      <c r="F51" s="160">
        <v>40764</v>
      </c>
      <c r="G51" s="160">
        <v>40766</v>
      </c>
      <c r="H51" s="157">
        <v>2</v>
      </c>
      <c r="I51" s="157" t="s">
        <v>38</v>
      </c>
      <c r="J51" s="157" t="s">
        <v>39</v>
      </c>
      <c r="K51" s="77" t="s">
        <v>37</v>
      </c>
      <c r="L51" s="77"/>
    </row>
    <row r="52" spans="1:12" ht="12.75" customHeight="1" x14ac:dyDescent="0.15">
      <c r="A52" s="77" t="s">
        <v>44</v>
      </c>
      <c r="B52" s="77" t="s">
        <v>69</v>
      </c>
      <c r="C52" s="157" t="s">
        <v>70</v>
      </c>
      <c r="D52" s="157">
        <v>2</v>
      </c>
      <c r="E52" s="157" t="s">
        <v>34</v>
      </c>
      <c r="F52" s="160">
        <v>40769</v>
      </c>
      <c r="G52" s="160">
        <v>40773</v>
      </c>
      <c r="H52" s="157">
        <v>4</v>
      </c>
      <c r="I52" s="157" t="s">
        <v>38</v>
      </c>
      <c r="J52" s="157" t="s">
        <v>39</v>
      </c>
      <c r="K52" s="77" t="s">
        <v>37</v>
      </c>
      <c r="L52" s="77"/>
    </row>
    <row r="53" spans="1:12" ht="12.75" customHeight="1" x14ac:dyDescent="0.15">
      <c r="A53" s="77" t="s">
        <v>44</v>
      </c>
      <c r="B53" s="77" t="s">
        <v>71</v>
      </c>
      <c r="C53" s="157" t="s">
        <v>72</v>
      </c>
      <c r="D53" s="157">
        <v>2</v>
      </c>
      <c r="E53" s="157" t="s">
        <v>34</v>
      </c>
      <c r="F53" s="160">
        <v>40717</v>
      </c>
      <c r="G53" s="160">
        <v>40718</v>
      </c>
      <c r="H53" s="157">
        <v>1</v>
      </c>
      <c r="I53" s="157" t="s">
        <v>38</v>
      </c>
      <c r="J53" s="157" t="s">
        <v>39</v>
      </c>
      <c r="K53" s="77" t="s">
        <v>37</v>
      </c>
      <c r="L53" s="77"/>
    </row>
    <row r="54" spans="1:12" ht="12.75" customHeight="1" x14ac:dyDescent="0.15">
      <c r="A54" s="77" t="s">
        <v>44</v>
      </c>
      <c r="B54" s="77" t="s">
        <v>71</v>
      </c>
      <c r="C54" s="157" t="s">
        <v>72</v>
      </c>
      <c r="D54" s="157">
        <v>2</v>
      </c>
      <c r="E54" s="157" t="s">
        <v>34</v>
      </c>
      <c r="F54" s="160">
        <v>40759</v>
      </c>
      <c r="G54" s="160">
        <v>40763</v>
      </c>
      <c r="H54" s="157">
        <v>4</v>
      </c>
      <c r="I54" s="157" t="s">
        <v>38</v>
      </c>
      <c r="J54" s="157" t="s">
        <v>39</v>
      </c>
      <c r="K54" s="77" t="s">
        <v>37</v>
      </c>
      <c r="L54" s="77"/>
    </row>
    <row r="55" spans="1:12" ht="12.75" customHeight="1" x14ac:dyDescent="0.15">
      <c r="A55" s="77" t="s">
        <v>44</v>
      </c>
      <c r="B55" s="77" t="s">
        <v>73</v>
      </c>
      <c r="C55" s="157" t="s">
        <v>74</v>
      </c>
      <c r="D55" s="157">
        <v>2</v>
      </c>
      <c r="E55" s="157" t="s">
        <v>34</v>
      </c>
      <c r="F55" s="160">
        <v>40718</v>
      </c>
      <c r="G55" s="160">
        <v>40720</v>
      </c>
      <c r="H55" s="157">
        <v>2</v>
      </c>
      <c r="I55" s="157" t="s">
        <v>35</v>
      </c>
      <c r="J55" s="157" t="s">
        <v>36</v>
      </c>
      <c r="K55" s="77" t="s">
        <v>37</v>
      </c>
      <c r="L55" s="77"/>
    </row>
    <row r="56" spans="1:12" ht="12.75" customHeight="1" x14ac:dyDescent="0.15">
      <c r="A56" s="77" t="s">
        <v>44</v>
      </c>
      <c r="B56" s="77" t="s">
        <v>73</v>
      </c>
      <c r="C56" s="157" t="s">
        <v>74</v>
      </c>
      <c r="D56" s="157">
        <v>2</v>
      </c>
      <c r="E56" s="157" t="s">
        <v>34</v>
      </c>
      <c r="F56" s="160">
        <v>40770</v>
      </c>
      <c r="G56" s="160">
        <v>40772</v>
      </c>
      <c r="H56" s="157">
        <v>2</v>
      </c>
      <c r="I56" s="157" t="s">
        <v>35</v>
      </c>
      <c r="J56" s="157" t="s">
        <v>36</v>
      </c>
      <c r="K56" s="77" t="s">
        <v>37</v>
      </c>
      <c r="L56" s="77"/>
    </row>
    <row r="57" spans="1:12" ht="12.75" customHeight="1" x14ac:dyDescent="0.15">
      <c r="A57" s="77" t="s">
        <v>44</v>
      </c>
      <c r="B57" s="77" t="s">
        <v>73</v>
      </c>
      <c r="C57" s="157" t="s">
        <v>74</v>
      </c>
      <c r="D57" s="157">
        <v>2</v>
      </c>
      <c r="E57" s="157" t="s">
        <v>34</v>
      </c>
      <c r="F57" s="160">
        <v>40783</v>
      </c>
      <c r="G57" s="160">
        <v>40785</v>
      </c>
      <c r="H57" s="157">
        <v>2</v>
      </c>
      <c r="I57" s="157" t="s">
        <v>35</v>
      </c>
      <c r="J57" s="157" t="s">
        <v>36</v>
      </c>
      <c r="K57" s="77" t="s">
        <v>37</v>
      </c>
      <c r="L57" s="77"/>
    </row>
    <row r="58" spans="1:12" ht="12.75" customHeight="1" x14ac:dyDescent="0.15">
      <c r="A58" s="77" t="s">
        <v>44</v>
      </c>
      <c r="B58" s="77" t="s">
        <v>75</v>
      </c>
      <c r="C58" s="157" t="s">
        <v>76</v>
      </c>
      <c r="D58" s="157">
        <v>3</v>
      </c>
      <c r="E58" s="157" t="s">
        <v>34</v>
      </c>
      <c r="F58" s="160">
        <v>40711</v>
      </c>
      <c r="G58" s="160">
        <v>40713</v>
      </c>
      <c r="H58" s="157">
        <v>2</v>
      </c>
      <c r="I58" s="157" t="s">
        <v>35</v>
      </c>
      <c r="J58" s="157" t="s">
        <v>36</v>
      </c>
      <c r="K58" s="77" t="s">
        <v>37</v>
      </c>
      <c r="L58" s="77"/>
    </row>
    <row r="59" spans="1:12" ht="12.75" customHeight="1" x14ac:dyDescent="0.15">
      <c r="A59" s="77" t="s">
        <v>44</v>
      </c>
      <c r="B59" s="77" t="s">
        <v>75</v>
      </c>
      <c r="C59" s="157" t="s">
        <v>76</v>
      </c>
      <c r="D59" s="157">
        <v>3</v>
      </c>
      <c r="E59" s="157" t="s">
        <v>34</v>
      </c>
      <c r="F59" s="160">
        <v>40717</v>
      </c>
      <c r="G59" s="160">
        <v>40719</v>
      </c>
      <c r="H59" s="157">
        <v>2</v>
      </c>
      <c r="I59" s="157" t="s">
        <v>35</v>
      </c>
      <c r="J59" s="157" t="s">
        <v>36</v>
      </c>
      <c r="K59" s="77" t="s">
        <v>37</v>
      </c>
      <c r="L59" s="77"/>
    </row>
    <row r="60" spans="1:12" ht="12.75" customHeight="1" x14ac:dyDescent="0.15">
      <c r="A60" s="77" t="s">
        <v>44</v>
      </c>
      <c r="B60" s="77" t="s">
        <v>75</v>
      </c>
      <c r="C60" s="157" t="s">
        <v>76</v>
      </c>
      <c r="D60" s="157">
        <v>3</v>
      </c>
      <c r="E60" s="157" t="s">
        <v>34</v>
      </c>
      <c r="F60" s="160">
        <v>40770</v>
      </c>
      <c r="G60" s="160">
        <v>40771</v>
      </c>
      <c r="H60" s="157">
        <v>1</v>
      </c>
      <c r="I60" s="157" t="s">
        <v>35</v>
      </c>
      <c r="J60" s="157" t="s">
        <v>36</v>
      </c>
      <c r="K60" s="77" t="s">
        <v>37</v>
      </c>
      <c r="L60" s="77"/>
    </row>
    <row r="61" spans="1:12" ht="12.75" customHeight="1" x14ac:dyDescent="0.15">
      <c r="A61" s="77" t="s">
        <v>44</v>
      </c>
      <c r="B61" s="77" t="s">
        <v>75</v>
      </c>
      <c r="C61" s="157" t="s">
        <v>76</v>
      </c>
      <c r="D61" s="157">
        <v>3</v>
      </c>
      <c r="E61" s="157" t="s">
        <v>34</v>
      </c>
      <c r="F61" s="160">
        <v>40782</v>
      </c>
      <c r="G61" s="160">
        <v>40786</v>
      </c>
      <c r="H61" s="157">
        <v>4</v>
      </c>
      <c r="I61" s="157" t="s">
        <v>35</v>
      </c>
      <c r="J61" s="157" t="s">
        <v>36</v>
      </c>
      <c r="K61" s="77" t="s">
        <v>37</v>
      </c>
      <c r="L61" s="77"/>
    </row>
    <row r="62" spans="1:12" ht="12.75" customHeight="1" x14ac:dyDescent="0.15">
      <c r="A62" s="77" t="s">
        <v>44</v>
      </c>
      <c r="B62" s="77" t="s">
        <v>77</v>
      </c>
      <c r="C62" s="157" t="s">
        <v>78</v>
      </c>
      <c r="D62" s="157">
        <v>3</v>
      </c>
      <c r="E62" s="157" t="s">
        <v>34</v>
      </c>
      <c r="F62" s="160">
        <v>40712</v>
      </c>
      <c r="G62" s="160">
        <v>40713</v>
      </c>
      <c r="H62" s="157">
        <v>1</v>
      </c>
      <c r="I62" s="157" t="s">
        <v>35</v>
      </c>
      <c r="J62" s="157" t="s">
        <v>36</v>
      </c>
      <c r="K62" s="77" t="s">
        <v>21</v>
      </c>
      <c r="L62" s="77"/>
    </row>
    <row r="63" spans="1:12" ht="12.75" customHeight="1" x14ac:dyDescent="0.15">
      <c r="A63" s="77" t="s">
        <v>44</v>
      </c>
      <c r="B63" s="77" t="s">
        <v>77</v>
      </c>
      <c r="C63" s="157" t="s">
        <v>78</v>
      </c>
      <c r="D63" s="157">
        <v>3</v>
      </c>
      <c r="E63" s="157" t="s">
        <v>34</v>
      </c>
      <c r="F63" s="160">
        <v>40769</v>
      </c>
      <c r="G63" s="160">
        <v>40771</v>
      </c>
      <c r="H63" s="157">
        <v>2</v>
      </c>
      <c r="I63" s="157" t="s">
        <v>35</v>
      </c>
      <c r="J63" s="157" t="s">
        <v>36</v>
      </c>
      <c r="K63" s="77" t="s">
        <v>21</v>
      </c>
      <c r="L63" s="77"/>
    </row>
    <row r="64" spans="1:12" ht="12.75" customHeight="1" x14ac:dyDescent="0.15">
      <c r="A64" s="77" t="s">
        <v>44</v>
      </c>
      <c r="B64" s="77" t="s">
        <v>77</v>
      </c>
      <c r="C64" s="157" t="s">
        <v>78</v>
      </c>
      <c r="D64" s="157">
        <v>3</v>
      </c>
      <c r="E64" s="157" t="s">
        <v>34</v>
      </c>
      <c r="F64" s="160">
        <v>40781</v>
      </c>
      <c r="G64" s="160">
        <v>40787</v>
      </c>
      <c r="H64" s="157">
        <v>6</v>
      </c>
      <c r="I64" s="157" t="s">
        <v>35</v>
      </c>
      <c r="J64" s="157" t="s">
        <v>36</v>
      </c>
      <c r="K64" s="77" t="s">
        <v>21</v>
      </c>
      <c r="L64" s="77"/>
    </row>
    <row r="65" spans="1:12" ht="12.75" customHeight="1" x14ac:dyDescent="0.15">
      <c r="A65" s="77" t="s">
        <v>44</v>
      </c>
      <c r="B65" s="77" t="s">
        <v>77</v>
      </c>
      <c r="C65" s="157" t="s">
        <v>78</v>
      </c>
      <c r="D65" s="157">
        <v>3</v>
      </c>
      <c r="E65" s="157" t="s">
        <v>34</v>
      </c>
      <c r="F65" s="160">
        <v>40793</v>
      </c>
      <c r="G65" s="160">
        <v>40795</v>
      </c>
      <c r="H65" s="157">
        <v>2</v>
      </c>
      <c r="I65" s="157" t="s">
        <v>35</v>
      </c>
      <c r="J65" s="157" t="s">
        <v>36</v>
      </c>
      <c r="K65" s="77" t="s">
        <v>21</v>
      </c>
      <c r="L65" s="77"/>
    </row>
    <row r="66" spans="1:12" ht="12.75" customHeight="1" x14ac:dyDescent="0.15">
      <c r="A66" s="77" t="s">
        <v>44</v>
      </c>
      <c r="B66" s="77" t="s">
        <v>79</v>
      </c>
      <c r="C66" s="157" t="s">
        <v>80</v>
      </c>
      <c r="D66" s="157">
        <v>3</v>
      </c>
      <c r="E66" s="157" t="s">
        <v>34</v>
      </c>
      <c r="F66" s="160">
        <v>40711</v>
      </c>
      <c r="G66" s="160">
        <v>40713</v>
      </c>
      <c r="H66" s="157">
        <v>2</v>
      </c>
      <c r="I66" s="157" t="s">
        <v>35</v>
      </c>
      <c r="J66" s="157" t="s">
        <v>36</v>
      </c>
      <c r="K66" s="77" t="s">
        <v>37</v>
      </c>
      <c r="L66" s="77"/>
    </row>
    <row r="67" spans="1:12" ht="12.75" customHeight="1" x14ac:dyDescent="0.15">
      <c r="A67" s="77" t="s">
        <v>44</v>
      </c>
      <c r="B67" s="77" t="s">
        <v>79</v>
      </c>
      <c r="C67" s="157" t="s">
        <v>80</v>
      </c>
      <c r="D67" s="157">
        <v>3</v>
      </c>
      <c r="E67" s="157" t="s">
        <v>34</v>
      </c>
      <c r="F67" s="160">
        <v>40717</v>
      </c>
      <c r="G67" s="160">
        <v>40719</v>
      </c>
      <c r="H67" s="157">
        <v>2</v>
      </c>
      <c r="I67" s="157" t="s">
        <v>35</v>
      </c>
      <c r="J67" s="157" t="s">
        <v>36</v>
      </c>
      <c r="K67" s="77" t="s">
        <v>37</v>
      </c>
      <c r="L67" s="77"/>
    </row>
    <row r="68" spans="1:12" ht="12.75" customHeight="1" x14ac:dyDescent="0.15">
      <c r="A68" s="77" t="s">
        <v>44</v>
      </c>
      <c r="B68" s="77" t="s">
        <v>79</v>
      </c>
      <c r="C68" s="157" t="s">
        <v>80</v>
      </c>
      <c r="D68" s="157">
        <v>3</v>
      </c>
      <c r="E68" s="157" t="s">
        <v>34</v>
      </c>
      <c r="F68" s="160">
        <v>40765</v>
      </c>
      <c r="G68" s="160">
        <v>40766</v>
      </c>
      <c r="H68" s="157">
        <v>1</v>
      </c>
      <c r="I68" s="157" t="s">
        <v>35</v>
      </c>
      <c r="J68" s="157" t="s">
        <v>36</v>
      </c>
      <c r="K68" s="77" t="s">
        <v>37</v>
      </c>
      <c r="L68" s="77"/>
    </row>
    <row r="69" spans="1:12" ht="12.75" customHeight="1" x14ac:dyDescent="0.15">
      <c r="A69" s="77" t="s">
        <v>44</v>
      </c>
      <c r="B69" s="77" t="s">
        <v>79</v>
      </c>
      <c r="C69" s="157" t="s">
        <v>80</v>
      </c>
      <c r="D69" s="157">
        <v>3</v>
      </c>
      <c r="E69" s="157" t="s">
        <v>34</v>
      </c>
      <c r="F69" s="160">
        <v>40769</v>
      </c>
      <c r="G69" s="160">
        <v>40771</v>
      </c>
      <c r="H69" s="157">
        <v>2</v>
      </c>
      <c r="I69" s="157" t="s">
        <v>35</v>
      </c>
      <c r="J69" s="157" t="s">
        <v>36</v>
      </c>
      <c r="K69" s="77" t="s">
        <v>37</v>
      </c>
      <c r="L69" s="77"/>
    </row>
    <row r="70" spans="1:12" ht="12.75" customHeight="1" x14ac:dyDescent="0.15">
      <c r="A70" s="77" t="s">
        <v>44</v>
      </c>
      <c r="B70" s="77" t="s">
        <v>79</v>
      </c>
      <c r="C70" s="157" t="s">
        <v>80</v>
      </c>
      <c r="D70" s="157">
        <v>3</v>
      </c>
      <c r="E70" s="157" t="s">
        <v>40</v>
      </c>
      <c r="F70" s="160">
        <v>40782</v>
      </c>
      <c r="G70" s="160">
        <v>40783</v>
      </c>
      <c r="H70" s="157">
        <v>1</v>
      </c>
      <c r="I70" s="157" t="s">
        <v>12</v>
      </c>
      <c r="J70" s="157" t="s">
        <v>36</v>
      </c>
      <c r="K70" s="77" t="s">
        <v>12</v>
      </c>
      <c r="L70" s="77"/>
    </row>
    <row r="71" spans="1:12" ht="12.75" customHeight="1" x14ac:dyDescent="0.15">
      <c r="A71" s="77" t="s">
        <v>44</v>
      </c>
      <c r="B71" s="77" t="s">
        <v>79</v>
      </c>
      <c r="C71" s="157" t="s">
        <v>80</v>
      </c>
      <c r="D71" s="157">
        <v>3</v>
      </c>
      <c r="E71" s="157" t="s">
        <v>34</v>
      </c>
      <c r="F71" s="160">
        <v>40783</v>
      </c>
      <c r="G71" s="160">
        <v>40785</v>
      </c>
      <c r="H71" s="157">
        <v>2</v>
      </c>
      <c r="I71" s="157" t="s">
        <v>35</v>
      </c>
      <c r="J71" s="157" t="s">
        <v>36</v>
      </c>
      <c r="K71" s="77" t="s">
        <v>37</v>
      </c>
      <c r="L71" s="77"/>
    </row>
    <row r="72" spans="1:12" ht="12.75" customHeight="1" x14ac:dyDescent="0.15">
      <c r="A72" s="77" t="s">
        <v>44</v>
      </c>
      <c r="B72" s="77" t="s">
        <v>81</v>
      </c>
      <c r="C72" s="157" t="s">
        <v>82</v>
      </c>
      <c r="D72" s="157">
        <v>2</v>
      </c>
      <c r="E72" s="157" t="s">
        <v>34</v>
      </c>
      <c r="F72" s="160">
        <v>40718</v>
      </c>
      <c r="G72" s="160">
        <v>40720</v>
      </c>
      <c r="H72" s="157">
        <v>2</v>
      </c>
      <c r="I72" s="157" t="s">
        <v>35</v>
      </c>
      <c r="J72" s="157" t="s">
        <v>36</v>
      </c>
      <c r="K72" s="77" t="s">
        <v>37</v>
      </c>
      <c r="L72" s="77"/>
    </row>
    <row r="73" spans="1:12" ht="12.75" customHeight="1" x14ac:dyDescent="0.15">
      <c r="A73" s="77" t="s">
        <v>44</v>
      </c>
      <c r="B73" s="77" t="s">
        <v>81</v>
      </c>
      <c r="C73" s="157" t="s">
        <v>82</v>
      </c>
      <c r="D73" s="157">
        <v>2</v>
      </c>
      <c r="E73" s="157" t="s">
        <v>34</v>
      </c>
      <c r="F73" s="160">
        <v>40770</v>
      </c>
      <c r="G73" s="160">
        <v>40772</v>
      </c>
      <c r="H73" s="157">
        <v>2</v>
      </c>
      <c r="I73" s="157" t="s">
        <v>35</v>
      </c>
      <c r="J73" s="157" t="s">
        <v>36</v>
      </c>
      <c r="K73" s="77" t="s">
        <v>37</v>
      </c>
      <c r="L73" s="77"/>
    </row>
    <row r="74" spans="1:12" ht="12.75" customHeight="1" x14ac:dyDescent="0.15">
      <c r="A74" s="77" t="s">
        <v>44</v>
      </c>
      <c r="B74" s="77" t="s">
        <v>81</v>
      </c>
      <c r="C74" s="157" t="s">
        <v>82</v>
      </c>
      <c r="D74" s="157">
        <v>2</v>
      </c>
      <c r="E74" s="157" t="s">
        <v>34</v>
      </c>
      <c r="F74" s="160">
        <v>40783</v>
      </c>
      <c r="G74" s="160">
        <v>40785</v>
      </c>
      <c r="H74" s="157">
        <v>2</v>
      </c>
      <c r="I74" s="157" t="s">
        <v>35</v>
      </c>
      <c r="J74" s="157" t="s">
        <v>36</v>
      </c>
      <c r="K74" s="77" t="s">
        <v>37</v>
      </c>
      <c r="L74" s="77"/>
    </row>
    <row r="75" spans="1:12" ht="12.75" customHeight="1" x14ac:dyDescent="0.15">
      <c r="A75" s="77" t="s">
        <v>44</v>
      </c>
      <c r="B75" s="77" t="s">
        <v>83</v>
      </c>
      <c r="C75" s="157" t="s">
        <v>84</v>
      </c>
      <c r="D75" s="157">
        <v>3</v>
      </c>
      <c r="E75" s="157" t="s">
        <v>34</v>
      </c>
      <c r="F75" s="160">
        <v>40712</v>
      </c>
      <c r="G75" s="160">
        <v>40713</v>
      </c>
      <c r="H75" s="157">
        <v>1</v>
      </c>
      <c r="I75" s="157" t="s">
        <v>35</v>
      </c>
      <c r="J75" s="157" t="s">
        <v>36</v>
      </c>
      <c r="K75" s="77" t="s">
        <v>21</v>
      </c>
      <c r="L75" s="77"/>
    </row>
    <row r="76" spans="1:12" ht="12.75" customHeight="1" x14ac:dyDescent="0.15">
      <c r="A76" s="77" t="s">
        <v>44</v>
      </c>
      <c r="B76" s="77" t="s">
        <v>83</v>
      </c>
      <c r="C76" s="157" t="s">
        <v>84</v>
      </c>
      <c r="D76" s="157">
        <v>3</v>
      </c>
      <c r="E76" s="157" t="s">
        <v>34</v>
      </c>
      <c r="F76" s="160">
        <v>40769</v>
      </c>
      <c r="G76" s="160">
        <v>40771</v>
      </c>
      <c r="H76" s="157">
        <v>2</v>
      </c>
      <c r="I76" s="157" t="s">
        <v>35</v>
      </c>
      <c r="J76" s="157" t="s">
        <v>36</v>
      </c>
      <c r="K76" s="77" t="s">
        <v>21</v>
      </c>
      <c r="L76" s="77"/>
    </row>
    <row r="77" spans="1:12" ht="12.75" customHeight="1" x14ac:dyDescent="0.15">
      <c r="A77" s="77" t="s">
        <v>44</v>
      </c>
      <c r="B77" s="77" t="s">
        <v>83</v>
      </c>
      <c r="C77" s="157" t="s">
        <v>84</v>
      </c>
      <c r="D77" s="157">
        <v>3</v>
      </c>
      <c r="E77" s="157" t="s">
        <v>34</v>
      </c>
      <c r="F77" s="160">
        <v>40781</v>
      </c>
      <c r="G77" s="160">
        <v>40787</v>
      </c>
      <c r="H77" s="157">
        <v>6</v>
      </c>
      <c r="I77" s="157" t="s">
        <v>35</v>
      </c>
      <c r="J77" s="157" t="s">
        <v>36</v>
      </c>
      <c r="K77" s="77" t="s">
        <v>21</v>
      </c>
      <c r="L77" s="77"/>
    </row>
    <row r="78" spans="1:12" ht="12.75" customHeight="1" x14ac:dyDescent="0.15">
      <c r="A78" s="77" t="s">
        <v>44</v>
      </c>
      <c r="B78" s="77" t="s">
        <v>83</v>
      </c>
      <c r="C78" s="157" t="s">
        <v>84</v>
      </c>
      <c r="D78" s="157">
        <v>3</v>
      </c>
      <c r="E78" s="157" t="s">
        <v>34</v>
      </c>
      <c r="F78" s="160">
        <v>40793</v>
      </c>
      <c r="G78" s="160">
        <v>40795</v>
      </c>
      <c r="H78" s="157">
        <v>2</v>
      </c>
      <c r="I78" s="157" t="s">
        <v>35</v>
      </c>
      <c r="J78" s="157" t="s">
        <v>36</v>
      </c>
      <c r="K78" s="77" t="s">
        <v>21</v>
      </c>
      <c r="L78" s="77"/>
    </row>
    <row r="79" spans="1:12" ht="12.75" customHeight="1" x14ac:dyDescent="0.15">
      <c r="A79" s="77" t="s">
        <v>44</v>
      </c>
      <c r="B79" s="77" t="s">
        <v>87</v>
      </c>
      <c r="C79" s="157" t="s">
        <v>88</v>
      </c>
      <c r="D79" s="157">
        <v>3</v>
      </c>
      <c r="E79" s="157" t="s">
        <v>34</v>
      </c>
      <c r="F79" s="160">
        <v>40703</v>
      </c>
      <c r="G79" s="160">
        <v>40705</v>
      </c>
      <c r="H79" s="157">
        <v>2</v>
      </c>
      <c r="I79" s="157" t="s">
        <v>38</v>
      </c>
      <c r="J79" s="157" t="s">
        <v>39</v>
      </c>
      <c r="K79" s="77" t="s">
        <v>24</v>
      </c>
      <c r="L79" s="77"/>
    </row>
    <row r="80" spans="1:12" ht="12.75" customHeight="1" x14ac:dyDescent="0.15">
      <c r="A80" s="77" t="s">
        <v>44</v>
      </c>
      <c r="B80" s="77" t="s">
        <v>87</v>
      </c>
      <c r="C80" s="157" t="s">
        <v>88</v>
      </c>
      <c r="D80" s="157">
        <v>3</v>
      </c>
      <c r="E80" s="157" t="s">
        <v>34</v>
      </c>
      <c r="F80" s="160">
        <v>40718</v>
      </c>
      <c r="G80" s="160">
        <v>40720</v>
      </c>
      <c r="H80" s="157">
        <v>2</v>
      </c>
      <c r="I80" s="157" t="s">
        <v>35</v>
      </c>
      <c r="J80" s="157" t="s">
        <v>36</v>
      </c>
      <c r="K80" s="77" t="s">
        <v>37</v>
      </c>
      <c r="L80" s="77"/>
    </row>
    <row r="81" spans="1:12" ht="12.75" customHeight="1" x14ac:dyDescent="0.15">
      <c r="A81" s="77" t="s">
        <v>44</v>
      </c>
      <c r="B81" s="77" t="s">
        <v>87</v>
      </c>
      <c r="C81" s="157" t="s">
        <v>88</v>
      </c>
      <c r="D81" s="157">
        <v>3</v>
      </c>
      <c r="E81" s="157" t="s">
        <v>34</v>
      </c>
      <c r="F81" s="160">
        <v>40770</v>
      </c>
      <c r="G81" s="160">
        <v>40772</v>
      </c>
      <c r="H81" s="157">
        <v>2</v>
      </c>
      <c r="I81" s="157" t="s">
        <v>35</v>
      </c>
      <c r="J81" s="157" t="s">
        <v>36</v>
      </c>
      <c r="K81" s="77" t="s">
        <v>37</v>
      </c>
      <c r="L81" s="77"/>
    </row>
    <row r="82" spans="1:12" ht="12.75" customHeight="1" x14ac:dyDescent="0.15">
      <c r="A82" s="77" t="s">
        <v>44</v>
      </c>
      <c r="B82" s="77" t="s">
        <v>87</v>
      </c>
      <c r="C82" s="157" t="s">
        <v>88</v>
      </c>
      <c r="D82" s="157">
        <v>3</v>
      </c>
      <c r="E82" s="157" t="s">
        <v>34</v>
      </c>
      <c r="F82" s="160">
        <v>40783</v>
      </c>
      <c r="G82" s="160">
        <v>40785</v>
      </c>
      <c r="H82" s="157">
        <v>2</v>
      </c>
      <c r="I82" s="157" t="s">
        <v>35</v>
      </c>
      <c r="J82" s="157" t="s">
        <v>36</v>
      </c>
      <c r="K82" s="77" t="s">
        <v>37</v>
      </c>
      <c r="L82" s="77"/>
    </row>
    <row r="83" spans="1:12" ht="12.75" customHeight="1" x14ac:dyDescent="0.15">
      <c r="A83" s="77" t="s">
        <v>44</v>
      </c>
      <c r="B83" s="77" t="s">
        <v>89</v>
      </c>
      <c r="C83" s="157" t="s">
        <v>90</v>
      </c>
      <c r="D83" s="157">
        <v>1</v>
      </c>
      <c r="E83" s="157" t="s">
        <v>34</v>
      </c>
      <c r="F83" s="160">
        <v>40771</v>
      </c>
      <c r="G83" s="160">
        <v>40772</v>
      </c>
      <c r="H83" s="157">
        <v>1</v>
      </c>
      <c r="I83" s="157" t="s">
        <v>38</v>
      </c>
      <c r="J83" s="157" t="s">
        <v>39</v>
      </c>
      <c r="K83" s="77" t="s">
        <v>24</v>
      </c>
      <c r="L83" s="77"/>
    </row>
    <row r="84" spans="1:12" ht="12.75" customHeight="1" x14ac:dyDescent="0.15">
      <c r="A84" s="77" t="s">
        <v>44</v>
      </c>
      <c r="B84" s="77" t="s">
        <v>91</v>
      </c>
      <c r="C84" s="157" t="s">
        <v>31</v>
      </c>
      <c r="D84" s="157">
        <v>2</v>
      </c>
      <c r="E84" s="157" t="s">
        <v>34</v>
      </c>
      <c r="F84" s="160">
        <v>40717</v>
      </c>
      <c r="G84" s="160">
        <v>40718</v>
      </c>
      <c r="H84" s="157">
        <v>1</v>
      </c>
      <c r="I84" s="157" t="s">
        <v>38</v>
      </c>
      <c r="J84" s="157" t="s">
        <v>39</v>
      </c>
      <c r="K84" s="77" t="s">
        <v>37</v>
      </c>
      <c r="L84" s="77"/>
    </row>
    <row r="85" spans="1:12" ht="12.75" customHeight="1" x14ac:dyDescent="0.15">
      <c r="A85" s="77" t="s">
        <v>44</v>
      </c>
      <c r="B85" s="77" t="s">
        <v>91</v>
      </c>
      <c r="C85" s="157" t="s">
        <v>31</v>
      </c>
      <c r="D85" s="157">
        <v>2</v>
      </c>
      <c r="E85" s="157" t="s">
        <v>34</v>
      </c>
      <c r="F85" s="160">
        <v>40764</v>
      </c>
      <c r="G85" s="160">
        <v>40766</v>
      </c>
      <c r="H85" s="157">
        <v>2</v>
      </c>
      <c r="I85" s="157" t="s">
        <v>38</v>
      </c>
      <c r="J85" s="157" t="s">
        <v>39</v>
      </c>
      <c r="K85" s="77" t="s">
        <v>37</v>
      </c>
      <c r="L85" s="77"/>
    </row>
    <row r="86" spans="1:12" ht="12.75" customHeight="1" x14ac:dyDescent="0.15">
      <c r="A86" s="77" t="s">
        <v>44</v>
      </c>
      <c r="B86" s="77" t="s">
        <v>91</v>
      </c>
      <c r="C86" s="157" t="s">
        <v>31</v>
      </c>
      <c r="D86" s="157">
        <v>2</v>
      </c>
      <c r="E86" s="157" t="s">
        <v>34</v>
      </c>
      <c r="F86" s="160">
        <v>40769</v>
      </c>
      <c r="G86" s="160">
        <v>40773</v>
      </c>
      <c r="H86" s="157">
        <v>4</v>
      </c>
      <c r="I86" s="157" t="s">
        <v>35</v>
      </c>
      <c r="J86" s="157" t="s">
        <v>36</v>
      </c>
      <c r="K86" s="77" t="s">
        <v>37</v>
      </c>
      <c r="L86" s="77"/>
    </row>
    <row r="87" spans="1:12" ht="12.75" customHeight="1" x14ac:dyDescent="0.15">
      <c r="A87" s="77" t="s">
        <v>44</v>
      </c>
      <c r="B87" s="77" t="s">
        <v>92</v>
      </c>
      <c r="C87" s="157" t="s">
        <v>93</v>
      </c>
      <c r="D87" s="157">
        <v>3</v>
      </c>
      <c r="E87" s="157" t="s">
        <v>34</v>
      </c>
      <c r="F87" s="160">
        <v>40712</v>
      </c>
      <c r="G87" s="160">
        <v>40713</v>
      </c>
      <c r="H87" s="157">
        <v>1</v>
      </c>
      <c r="I87" s="157" t="s">
        <v>35</v>
      </c>
      <c r="J87" s="157" t="s">
        <v>36</v>
      </c>
      <c r="K87" s="77" t="s">
        <v>21</v>
      </c>
      <c r="L87" s="77"/>
    </row>
    <row r="88" spans="1:12" ht="12.75" customHeight="1" x14ac:dyDescent="0.15">
      <c r="A88" s="77" t="s">
        <v>44</v>
      </c>
      <c r="B88" s="77" t="s">
        <v>92</v>
      </c>
      <c r="C88" s="157" t="s">
        <v>93</v>
      </c>
      <c r="D88" s="157">
        <v>3</v>
      </c>
      <c r="E88" s="157" t="s">
        <v>34</v>
      </c>
      <c r="F88" s="160">
        <v>40769</v>
      </c>
      <c r="G88" s="160">
        <v>40771</v>
      </c>
      <c r="H88" s="157">
        <v>2</v>
      </c>
      <c r="I88" s="157" t="s">
        <v>35</v>
      </c>
      <c r="J88" s="157" t="s">
        <v>36</v>
      </c>
      <c r="K88" s="77" t="s">
        <v>21</v>
      </c>
      <c r="L88" s="77"/>
    </row>
    <row r="89" spans="1:12" ht="12.75" customHeight="1" x14ac:dyDescent="0.15">
      <c r="A89" s="77" t="s">
        <v>44</v>
      </c>
      <c r="B89" s="77" t="s">
        <v>92</v>
      </c>
      <c r="C89" s="157" t="s">
        <v>93</v>
      </c>
      <c r="D89" s="157">
        <v>3</v>
      </c>
      <c r="E89" s="157" t="s">
        <v>34</v>
      </c>
      <c r="F89" s="160">
        <v>40781</v>
      </c>
      <c r="G89" s="160">
        <v>40787</v>
      </c>
      <c r="H89" s="157">
        <v>6</v>
      </c>
      <c r="I89" s="157" t="s">
        <v>35</v>
      </c>
      <c r="J89" s="157" t="s">
        <v>36</v>
      </c>
      <c r="K89" s="77" t="s">
        <v>21</v>
      </c>
      <c r="L89" s="77"/>
    </row>
    <row r="90" spans="1:12" ht="12.75" customHeight="1" x14ac:dyDescent="0.15">
      <c r="A90" s="77" t="s">
        <v>44</v>
      </c>
      <c r="B90" s="77" t="s">
        <v>92</v>
      </c>
      <c r="C90" s="157" t="s">
        <v>93</v>
      </c>
      <c r="D90" s="157">
        <v>3</v>
      </c>
      <c r="E90" s="157" t="s">
        <v>34</v>
      </c>
      <c r="F90" s="160">
        <v>40793</v>
      </c>
      <c r="G90" s="160">
        <v>40795</v>
      </c>
      <c r="H90" s="157">
        <v>2</v>
      </c>
      <c r="I90" s="157" t="s">
        <v>35</v>
      </c>
      <c r="J90" s="157" t="s">
        <v>36</v>
      </c>
      <c r="K90" s="77" t="s">
        <v>21</v>
      </c>
      <c r="L90" s="77"/>
    </row>
    <row r="91" spans="1:12" ht="12.75" customHeight="1" x14ac:dyDescent="0.15">
      <c r="A91" s="77" t="s">
        <v>44</v>
      </c>
      <c r="B91" s="77" t="s">
        <v>94</v>
      </c>
      <c r="C91" s="157" t="s">
        <v>95</v>
      </c>
      <c r="D91" s="157">
        <v>3</v>
      </c>
      <c r="E91" s="157" t="s">
        <v>34</v>
      </c>
      <c r="F91" s="160">
        <v>40712</v>
      </c>
      <c r="G91" s="160">
        <v>40713</v>
      </c>
      <c r="H91" s="157">
        <v>1</v>
      </c>
      <c r="I91" s="157" t="s">
        <v>35</v>
      </c>
      <c r="J91" s="157" t="s">
        <v>36</v>
      </c>
      <c r="K91" s="77" t="s">
        <v>21</v>
      </c>
      <c r="L91" s="77"/>
    </row>
    <row r="92" spans="1:12" ht="12.75" customHeight="1" x14ac:dyDescent="0.15">
      <c r="A92" s="77" t="s">
        <v>44</v>
      </c>
      <c r="B92" s="77" t="s">
        <v>94</v>
      </c>
      <c r="C92" s="157" t="s">
        <v>95</v>
      </c>
      <c r="D92" s="157">
        <v>3</v>
      </c>
      <c r="E92" s="157" t="s">
        <v>34</v>
      </c>
      <c r="F92" s="160">
        <v>40769</v>
      </c>
      <c r="G92" s="160">
        <v>40771</v>
      </c>
      <c r="H92" s="157">
        <v>2</v>
      </c>
      <c r="I92" s="157" t="s">
        <v>35</v>
      </c>
      <c r="J92" s="157" t="s">
        <v>36</v>
      </c>
      <c r="K92" s="77" t="s">
        <v>21</v>
      </c>
      <c r="L92" s="77"/>
    </row>
    <row r="93" spans="1:12" ht="12.75" customHeight="1" x14ac:dyDescent="0.15">
      <c r="A93" s="77" t="s">
        <v>44</v>
      </c>
      <c r="B93" s="77" t="s">
        <v>94</v>
      </c>
      <c r="C93" s="157" t="s">
        <v>95</v>
      </c>
      <c r="D93" s="157">
        <v>3</v>
      </c>
      <c r="E93" s="157" t="s">
        <v>34</v>
      </c>
      <c r="F93" s="160">
        <v>40781</v>
      </c>
      <c r="G93" s="160">
        <v>40787</v>
      </c>
      <c r="H93" s="157">
        <v>6</v>
      </c>
      <c r="I93" s="157" t="s">
        <v>35</v>
      </c>
      <c r="J93" s="157" t="s">
        <v>36</v>
      </c>
      <c r="K93" s="77" t="s">
        <v>21</v>
      </c>
      <c r="L93" s="77"/>
    </row>
    <row r="94" spans="1:12" ht="12.75" customHeight="1" x14ac:dyDescent="0.15">
      <c r="A94" s="77" t="s">
        <v>44</v>
      </c>
      <c r="B94" s="77" t="s">
        <v>94</v>
      </c>
      <c r="C94" s="157" t="s">
        <v>95</v>
      </c>
      <c r="D94" s="157">
        <v>3</v>
      </c>
      <c r="E94" s="157" t="s">
        <v>34</v>
      </c>
      <c r="F94" s="160">
        <v>40793</v>
      </c>
      <c r="G94" s="160">
        <v>40795</v>
      </c>
      <c r="H94" s="157">
        <v>2</v>
      </c>
      <c r="I94" s="157" t="s">
        <v>35</v>
      </c>
      <c r="J94" s="157" t="s">
        <v>36</v>
      </c>
      <c r="K94" s="77" t="s">
        <v>21</v>
      </c>
      <c r="L94" s="77"/>
    </row>
    <row r="95" spans="1:12" ht="12.75" customHeight="1" x14ac:dyDescent="0.15">
      <c r="A95" s="77" t="s">
        <v>44</v>
      </c>
      <c r="B95" s="77" t="s">
        <v>96</v>
      </c>
      <c r="C95" s="157" t="s">
        <v>97</v>
      </c>
      <c r="D95" s="157">
        <v>3</v>
      </c>
      <c r="E95" s="157" t="s">
        <v>34</v>
      </c>
      <c r="F95" s="160">
        <v>40711</v>
      </c>
      <c r="G95" s="160">
        <v>40713</v>
      </c>
      <c r="H95" s="157">
        <v>2</v>
      </c>
      <c r="I95" s="157" t="s">
        <v>35</v>
      </c>
      <c r="J95" s="157" t="s">
        <v>36</v>
      </c>
      <c r="K95" s="77" t="s">
        <v>37</v>
      </c>
      <c r="L95" s="77"/>
    </row>
    <row r="96" spans="1:12" ht="12.75" customHeight="1" x14ac:dyDescent="0.15">
      <c r="A96" s="77" t="s">
        <v>44</v>
      </c>
      <c r="B96" s="77" t="s">
        <v>96</v>
      </c>
      <c r="C96" s="157" t="s">
        <v>97</v>
      </c>
      <c r="D96" s="157">
        <v>3</v>
      </c>
      <c r="E96" s="157" t="s">
        <v>34</v>
      </c>
      <c r="F96" s="160">
        <v>40717</v>
      </c>
      <c r="G96" s="160">
        <v>40719</v>
      </c>
      <c r="H96" s="157">
        <v>2</v>
      </c>
      <c r="I96" s="157" t="s">
        <v>35</v>
      </c>
      <c r="J96" s="157" t="s">
        <v>36</v>
      </c>
      <c r="K96" s="77" t="s">
        <v>37</v>
      </c>
      <c r="L96" s="77"/>
    </row>
    <row r="97" spans="1:12" ht="12.75" customHeight="1" x14ac:dyDescent="0.15">
      <c r="A97" s="77" t="s">
        <v>44</v>
      </c>
      <c r="B97" s="77" t="s">
        <v>96</v>
      </c>
      <c r="C97" s="157" t="s">
        <v>97</v>
      </c>
      <c r="D97" s="157">
        <v>3</v>
      </c>
      <c r="E97" s="157" t="s">
        <v>34</v>
      </c>
      <c r="F97" s="160">
        <v>40770</v>
      </c>
      <c r="G97" s="160">
        <v>40771</v>
      </c>
      <c r="H97" s="157">
        <v>1</v>
      </c>
      <c r="I97" s="157" t="s">
        <v>35</v>
      </c>
      <c r="J97" s="157" t="s">
        <v>36</v>
      </c>
      <c r="K97" s="77" t="s">
        <v>37</v>
      </c>
      <c r="L97" s="77"/>
    </row>
    <row r="98" spans="1:12" ht="12.75" customHeight="1" x14ac:dyDescent="0.15">
      <c r="A98" s="77" t="s">
        <v>44</v>
      </c>
      <c r="B98" s="77" t="s">
        <v>96</v>
      </c>
      <c r="C98" s="157" t="s">
        <v>97</v>
      </c>
      <c r="D98" s="157">
        <v>3</v>
      </c>
      <c r="E98" s="157" t="s">
        <v>34</v>
      </c>
      <c r="F98" s="160">
        <v>40782</v>
      </c>
      <c r="G98" s="160">
        <v>40786</v>
      </c>
      <c r="H98" s="157">
        <v>4</v>
      </c>
      <c r="I98" s="157" t="s">
        <v>35</v>
      </c>
      <c r="J98" s="157" t="s">
        <v>36</v>
      </c>
      <c r="K98" s="77" t="s">
        <v>37</v>
      </c>
      <c r="L98" s="77"/>
    </row>
    <row r="99" spans="1:12" ht="12.75" customHeight="1" x14ac:dyDescent="0.15">
      <c r="A99" s="77" t="s">
        <v>44</v>
      </c>
      <c r="B99" s="77" t="s">
        <v>98</v>
      </c>
      <c r="C99" s="157" t="s">
        <v>99</v>
      </c>
      <c r="D99" s="157">
        <v>3</v>
      </c>
      <c r="E99" s="157" t="s">
        <v>34</v>
      </c>
      <c r="F99" s="160">
        <v>40711</v>
      </c>
      <c r="G99" s="160">
        <v>40713</v>
      </c>
      <c r="H99" s="157">
        <v>2</v>
      </c>
      <c r="I99" s="157" t="s">
        <v>35</v>
      </c>
      <c r="J99" s="157" t="s">
        <v>36</v>
      </c>
      <c r="K99" s="77" t="s">
        <v>37</v>
      </c>
      <c r="L99" s="77"/>
    </row>
    <row r="100" spans="1:12" ht="12.75" customHeight="1" x14ac:dyDescent="0.15">
      <c r="A100" s="77" t="s">
        <v>44</v>
      </c>
      <c r="B100" s="77" t="s">
        <v>98</v>
      </c>
      <c r="C100" s="157" t="s">
        <v>99</v>
      </c>
      <c r="D100" s="157">
        <v>3</v>
      </c>
      <c r="E100" s="157" t="s">
        <v>34</v>
      </c>
      <c r="F100" s="160">
        <v>40717</v>
      </c>
      <c r="G100" s="160">
        <v>40719</v>
      </c>
      <c r="H100" s="157">
        <v>2</v>
      </c>
      <c r="I100" s="157" t="s">
        <v>35</v>
      </c>
      <c r="J100" s="157" t="s">
        <v>36</v>
      </c>
      <c r="K100" s="77" t="s">
        <v>37</v>
      </c>
      <c r="L100" s="77"/>
    </row>
    <row r="101" spans="1:12" ht="12.75" customHeight="1" x14ac:dyDescent="0.15">
      <c r="A101" s="77" t="s">
        <v>44</v>
      </c>
      <c r="B101" s="77" t="s">
        <v>98</v>
      </c>
      <c r="C101" s="157" t="s">
        <v>99</v>
      </c>
      <c r="D101" s="157">
        <v>3</v>
      </c>
      <c r="E101" s="157" t="s">
        <v>34</v>
      </c>
      <c r="F101" s="160">
        <v>40765</v>
      </c>
      <c r="G101" s="160">
        <v>40766</v>
      </c>
      <c r="H101" s="157">
        <v>1</v>
      </c>
      <c r="I101" s="157" t="s">
        <v>35</v>
      </c>
      <c r="J101" s="157" t="s">
        <v>36</v>
      </c>
      <c r="K101" s="77" t="s">
        <v>37</v>
      </c>
      <c r="L101" s="77"/>
    </row>
    <row r="102" spans="1:12" ht="12.75" customHeight="1" x14ac:dyDescent="0.15">
      <c r="A102" s="77" t="s">
        <v>44</v>
      </c>
      <c r="B102" s="77" t="s">
        <v>98</v>
      </c>
      <c r="C102" s="157" t="s">
        <v>99</v>
      </c>
      <c r="D102" s="157">
        <v>3</v>
      </c>
      <c r="E102" s="157" t="s">
        <v>34</v>
      </c>
      <c r="F102" s="160">
        <v>40769</v>
      </c>
      <c r="G102" s="160">
        <v>40771</v>
      </c>
      <c r="H102" s="157">
        <v>2</v>
      </c>
      <c r="I102" s="157" t="s">
        <v>35</v>
      </c>
      <c r="J102" s="157" t="s">
        <v>36</v>
      </c>
      <c r="K102" s="77" t="s">
        <v>37</v>
      </c>
      <c r="L102" s="77"/>
    </row>
    <row r="103" spans="1:12" ht="12.75" customHeight="1" x14ac:dyDescent="0.15">
      <c r="A103" s="77" t="s">
        <v>44</v>
      </c>
      <c r="B103" s="77" t="s">
        <v>98</v>
      </c>
      <c r="C103" s="157" t="s">
        <v>99</v>
      </c>
      <c r="D103" s="157">
        <v>3</v>
      </c>
      <c r="E103" s="157" t="s">
        <v>40</v>
      </c>
      <c r="F103" s="160">
        <v>40782</v>
      </c>
      <c r="G103" s="160">
        <v>40783</v>
      </c>
      <c r="H103" s="157">
        <v>1</v>
      </c>
      <c r="I103" s="157" t="s">
        <v>12</v>
      </c>
      <c r="J103" s="157" t="s">
        <v>36</v>
      </c>
      <c r="K103" s="77" t="s">
        <v>12</v>
      </c>
      <c r="L103" s="77"/>
    </row>
    <row r="104" spans="1:12" ht="12.75" customHeight="1" x14ac:dyDescent="0.15">
      <c r="A104" s="78" t="s">
        <v>44</v>
      </c>
      <c r="B104" s="78" t="s">
        <v>98</v>
      </c>
      <c r="C104" s="161" t="s">
        <v>99</v>
      </c>
      <c r="D104" s="161">
        <v>3</v>
      </c>
      <c r="E104" s="161" t="s">
        <v>34</v>
      </c>
      <c r="F104" s="162">
        <v>40783</v>
      </c>
      <c r="G104" s="162">
        <v>40785</v>
      </c>
      <c r="H104" s="161">
        <v>2</v>
      </c>
      <c r="I104" s="161" t="s">
        <v>35</v>
      </c>
      <c r="J104" s="161" t="s">
        <v>36</v>
      </c>
      <c r="K104" s="78" t="s">
        <v>37</v>
      </c>
      <c r="L104" s="77"/>
    </row>
    <row r="105" spans="1:12" ht="12.75" customHeight="1" x14ac:dyDescent="0.15">
      <c r="A105" s="33"/>
      <c r="B105" s="64">
        <f>SUM(IF(FREQUENCY(MATCH(B2:B104,B2:B104,0),MATCH(B2:B104,B2:B104,0))&gt;0,1))</f>
        <v>27</v>
      </c>
      <c r="C105" s="12"/>
      <c r="D105" s="11"/>
      <c r="E105" s="20">
        <f>COUNTA(E2:E104)</f>
        <v>103</v>
      </c>
      <c r="F105" s="20"/>
      <c r="G105" s="20"/>
      <c r="H105" s="20">
        <f>SUM(H2:H104)</f>
        <v>216</v>
      </c>
      <c r="I105" s="57"/>
      <c r="J105" s="57"/>
      <c r="K105" s="33"/>
      <c r="L105" s="33"/>
    </row>
    <row r="106" spans="1:12" ht="12.75" customHeight="1" x14ac:dyDescent="0.15">
      <c r="A106" s="33"/>
      <c r="B106" s="33"/>
      <c r="C106" s="57"/>
      <c r="D106" s="11"/>
      <c r="E106" s="57"/>
      <c r="F106" s="57"/>
      <c r="G106" s="57"/>
      <c r="H106" s="57"/>
      <c r="I106" s="57"/>
      <c r="J106" s="57"/>
      <c r="K106" s="33"/>
      <c r="L106" s="33"/>
    </row>
    <row r="107" spans="1:12" ht="12.75" customHeight="1" x14ac:dyDescent="0.15">
      <c r="A107" s="77" t="s">
        <v>100</v>
      </c>
      <c r="B107" s="77" t="s">
        <v>101</v>
      </c>
      <c r="C107" s="157" t="s">
        <v>102</v>
      </c>
      <c r="D107" s="157">
        <v>1</v>
      </c>
      <c r="E107" s="157" t="s">
        <v>34</v>
      </c>
      <c r="F107" s="160">
        <v>40783</v>
      </c>
      <c r="G107" s="160">
        <v>40793</v>
      </c>
      <c r="H107" s="157">
        <v>10</v>
      </c>
      <c r="I107" s="157" t="s">
        <v>12</v>
      </c>
      <c r="J107" s="157" t="s">
        <v>36</v>
      </c>
      <c r="K107" s="77" t="s">
        <v>12</v>
      </c>
      <c r="L107" s="77"/>
    </row>
    <row r="108" spans="1:12" ht="12.75" customHeight="1" x14ac:dyDescent="0.15">
      <c r="A108" s="77" t="s">
        <v>100</v>
      </c>
      <c r="B108" s="77" t="s">
        <v>103</v>
      </c>
      <c r="C108" s="157" t="s">
        <v>104</v>
      </c>
      <c r="D108" s="157">
        <v>1</v>
      </c>
      <c r="E108" s="157" t="s">
        <v>34</v>
      </c>
      <c r="F108" s="160">
        <v>40784</v>
      </c>
      <c r="G108" s="160">
        <v>40791</v>
      </c>
      <c r="H108" s="157">
        <v>7</v>
      </c>
      <c r="I108" s="157" t="s">
        <v>12</v>
      </c>
      <c r="J108" s="157" t="s">
        <v>12</v>
      </c>
      <c r="K108" s="77" t="s">
        <v>12</v>
      </c>
      <c r="L108" s="77"/>
    </row>
    <row r="109" spans="1:12" ht="12.75" customHeight="1" x14ac:dyDescent="0.15">
      <c r="A109" s="77" t="s">
        <v>100</v>
      </c>
      <c r="B109" s="77" t="s">
        <v>105</v>
      </c>
      <c r="C109" s="157" t="s">
        <v>106</v>
      </c>
      <c r="D109" s="157">
        <v>3</v>
      </c>
      <c r="E109" s="157" t="s">
        <v>34</v>
      </c>
      <c r="F109" s="160">
        <v>40700</v>
      </c>
      <c r="G109" s="160">
        <v>40702</v>
      </c>
      <c r="H109" s="157">
        <v>2</v>
      </c>
      <c r="I109" s="157" t="s">
        <v>38</v>
      </c>
      <c r="J109" s="157" t="s">
        <v>39</v>
      </c>
      <c r="K109" s="77" t="s">
        <v>37</v>
      </c>
      <c r="L109" s="77"/>
    </row>
    <row r="110" spans="1:12" ht="12.75" customHeight="1" x14ac:dyDescent="0.15">
      <c r="A110" s="77" t="s">
        <v>100</v>
      </c>
      <c r="B110" s="77" t="s">
        <v>105</v>
      </c>
      <c r="C110" s="157" t="s">
        <v>106</v>
      </c>
      <c r="D110" s="157">
        <v>3</v>
      </c>
      <c r="E110" s="157" t="s">
        <v>34</v>
      </c>
      <c r="F110" s="160">
        <v>40707</v>
      </c>
      <c r="G110" s="160">
        <v>40714</v>
      </c>
      <c r="H110" s="157">
        <v>7</v>
      </c>
      <c r="I110" s="157" t="s">
        <v>38</v>
      </c>
      <c r="J110" s="157" t="s">
        <v>39</v>
      </c>
      <c r="K110" s="77" t="s">
        <v>37</v>
      </c>
      <c r="L110" s="77"/>
    </row>
    <row r="111" spans="1:12" ht="12.75" customHeight="1" x14ac:dyDescent="0.15">
      <c r="A111" s="77" t="s">
        <v>100</v>
      </c>
      <c r="B111" s="77" t="s">
        <v>105</v>
      </c>
      <c r="C111" s="157" t="s">
        <v>106</v>
      </c>
      <c r="D111" s="157">
        <v>3</v>
      </c>
      <c r="E111" s="157" t="s">
        <v>34</v>
      </c>
      <c r="F111" s="160">
        <v>40730</v>
      </c>
      <c r="G111" s="160">
        <v>40732</v>
      </c>
      <c r="H111" s="157">
        <v>2</v>
      </c>
      <c r="I111" s="157" t="s">
        <v>38</v>
      </c>
      <c r="J111" s="157" t="s">
        <v>39</v>
      </c>
      <c r="K111" s="77" t="s">
        <v>37</v>
      </c>
      <c r="L111" s="77"/>
    </row>
    <row r="112" spans="1:12" ht="12.75" customHeight="1" x14ac:dyDescent="0.15">
      <c r="A112" s="77" t="s">
        <v>100</v>
      </c>
      <c r="B112" s="77" t="s">
        <v>105</v>
      </c>
      <c r="C112" s="157" t="s">
        <v>106</v>
      </c>
      <c r="D112" s="157">
        <v>3</v>
      </c>
      <c r="E112" s="157" t="s">
        <v>34</v>
      </c>
      <c r="F112" s="160">
        <v>40772</v>
      </c>
      <c r="G112" s="160">
        <v>40773</v>
      </c>
      <c r="H112" s="157">
        <v>1</v>
      </c>
      <c r="I112" s="157" t="s">
        <v>38</v>
      </c>
      <c r="J112" s="157" t="s">
        <v>39</v>
      </c>
      <c r="K112" s="77" t="s">
        <v>37</v>
      </c>
      <c r="L112" s="77"/>
    </row>
    <row r="113" spans="1:12" ht="12.75" customHeight="1" x14ac:dyDescent="0.15">
      <c r="A113" s="77" t="s">
        <v>100</v>
      </c>
      <c r="B113" s="77" t="s">
        <v>105</v>
      </c>
      <c r="C113" s="157" t="s">
        <v>106</v>
      </c>
      <c r="D113" s="157">
        <v>3</v>
      </c>
      <c r="E113" s="157" t="s">
        <v>34</v>
      </c>
      <c r="F113" s="160">
        <v>40783</v>
      </c>
      <c r="G113" s="160">
        <v>40793</v>
      </c>
      <c r="H113" s="157">
        <v>10</v>
      </c>
      <c r="I113" s="157" t="s">
        <v>12</v>
      </c>
      <c r="J113" s="157" t="s">
        <v>36</v>
      </c>
      <c r="K113" s="77" t="s">
        <v>12</v>
      </c>
      <c r="L113" s="77"/>
    </row>
    <row r="114" spans="1:12" ht="12.75" customHeight="1" x14ac:dyDescent="0.15">
      <c r="A114" s="77" t="s">
        <v>100</v>
      </c>
      <c r="B114" s="77" t="s">
        <v>107</v>
      </c>
      <c r="C114" s="157" t="s">
        <v>108</v>
      </c>
      <c r="D114" s="157">
        <v>1</v>
      </c>
      <c r="E114" s="157" t="s">
        <v>34</v>
      </c>
      <c r="F114" s="160">
        <v>40783</v>
      </c>
      <c r="G114" s="160">
        <v>40793</v>
      </c>
      <c r="H114" s="157">
        <v>10</v>
      </c>
      <c r="I114" s="157" t="s">
        <v>12</v>
      </c>
      <c r="J114" s="157" t="s">
        <v>36</v>
      </c>
      <c r="K114" s="77" t="s">
        <v>12</v>
      </c>
      <c r="L114" s="77"/>
    </row>
    <row r="115" spans="1:12" ht="12.75" customHeight="1" x14ac:dyDescent="0.15">
      <c r="A115" s="77" t="s">
        <v>100</v>
      </c>
      <c r="B115" s="77" t="s">
        <v>109</v>
      </c>
      <c r="C115" s="157" t="s">
        <v>110</v>
      </c>
      <c r="D115" s="157">
        <v>1</v>
      </c>
      <c r="E115" s="157" t="s">
        <v>40</v>
      </c>
      <c r="F115" s="160">
        <v>40756</v>
      </c>
      <c r="G115" s="160">
        <v>40779</v>
      </c>
      <c r="H115" s="157">
        <v>23</v>
      </c>
      <c r="I115" s="157" t="s">
        <v>12</v>
      </c>
      <c r="J115" s="157" t="s">
        <v>12</v>
      </c>
      <c r="K115" s="77" t="s">
        <v>12</v>
      </c>
      <c r="L115" s="77"/>
    </row>
    <row r="116" spans="1:12" ht="12.75" customHeight="1" x14ac:dyDescent="0.15">
      <c r="A116" s="78" t="s">
        <v>100</v>
      </c>
      <c r="B116" s="78" t="s">
        <v>109</v>
      </c>
      <c r="C116" s="161" t="s">
        <v>110</v>
      </c>
      <c r="D116" s="161">
        <v>1</v>
      </c>
      <c r="E116" s="161" t="s">
        <v>34</v>
      </c>
      <c r="F116" s="162">
        <v>40784</v>
      </c>
      <c r="G116" s="162">
        <v>40791</v>
      </c>
      <c r="H116" s="161">
        <v>7</v>
      </c>
      <c r="I116" s="161" t="s">
        <v>12</v>
      </c>
      <c r="J116" s="161" t="s">
        <v>12</v>
      </c>
      <c r="K116" s="78" t="s">
        <v>12</v>
      </c>
      <c r="L116" s="77"/>
    </row>
    <row r="117" spans="1:12" ht="12.75" customHeight="1" x14ac:dyDescent="0.15">
      <c r="A117" s="33"/>
      <c r="B117" s="64">
        <f>SUM(IF(FREQUENCY(MATCH(B107:B116,B107:B116,0),MATCH(B107:B116,B107:B116,0))&gt;0,1))</f>
        <v>5</v>
      </c>
      <c r="C117" s="12"/>
      <c r="D117" s="11"/>
      <c r="E117" s="20">
        <f>COUNTA(E107:E116)</f>
        <v>10</v>
      </c>
      <c r="F117" s="20"/>
      <c r="G117" s="20"/>
      <c r="H117" s="20">
        <f>SUM(H107:H116)</f>
        <v>79</v>
      </c>
      <c r="I117" s="57"/>
      <c r="J117" s="57"/>
      <c r="K117" s="57"/>
      <c r="L117" s="57"/>
    </row>
    <row r="118" spans="1:12" ht="12.75" customHeight="1" x14ac:dyDescent="0.15">
      <c r="A118" s="33"/>
      <c r="B118" s="33"/>
      <c r="C118" s="57"/>
      <c r="D118" s="11"/>
      <c r="E118" s="57"/>
      <c r="F118" s="57"/>
      <c r="G118" s="57"/>
      <c r="H118" s="57"/>
      <c r="I118" s="57"/>
      <c r="J118" s="57"/>
      <c r="K118" s="57"/>
      <c r="L118" s="57"/>
    </row>
    <row r="119" spans="1:12" ht="12.75" customHeight="1" x14ac:dyDescent="0.15">
      <c r="A119" s="77" t="s">
        <v>111</v>
      </c>
      <c r="B119" s="77" t="s">
        <v>280</v>
      </c>
      <c r="C119" s="157" t="s">
        <v>281</v>
      </c>
      <c r="D119" s="157">
        <v>2</v>
      </c>
      <c r="E119" s="157" t="s">
        <v>34</v>
      </c>
      <c r="F119" s="160">
        <v>40770</v>
      </c>
      <c r="G119" s="160">
        <v>40772</v>
      </c>
      <c r="H119" s="157">
        <v>2</v>
      </c>
      <c r="I119" s="157" t="s">
        <v>38</v>
      </c>
      <c r="J119" s="157" t="s">
        <v>39</v>
      </c>
      <c r="K119" s="77" t="s">
        <v>37</v>
      </c>
      <c r="L119" s="77"/>
    </row>
    <row r="120" spans="1:12" ht="12.75" customHeight="1" x14ac:dyDescent="0.15">
      <c r="A120" s="77" t="s">
        <v>111</v>
      </c>
      <c r="B120" s="77" t="s">
        <v>280</v>
      </c>
      <c r="C120" s="157" t="s">
        <v>281</v>
      </c>
      <c r="D120" s="157">
        <v>2</v>
      </c>
      <c r="E120" s="157" t="s">
        <v>34</v>
      </c>
      <c r="F120" s="160">
        <v>40784</v>
      </c>
      <c r="G120" s="160">
        <v>40786</v>
      </c>
      <c r="H120" s="157">
        <v>2</v>
      </c>
      <c r="I120" s="157" t="s">
        <v>38</v>
      </c>
      <c r="J120" s="157" t="s">
        <v>39</v>
      </c>
      <c r="K120" s="77" t="s">
        <v>37</v>
      </c>
      <c r="L120" s="77"/>
    </row>
    <row r="121" spans="1:12" ht="12.75" customHeight="1" x14ac:dyDescent="0.15">
      <c r="A121" s="77" t="s">
        <v>111</v>
      </c>
      <c r="B121" s="77" t="s">
        <v>280</v>
      </c>
      <c r="C121" s="157" t="s">
        <v>281</v>
      </c>
      <c r="D121" s="157">
        <v>2</v>
      </c>
      <c r="E121" s="157" t="s">
        <v>34</v>
      </c>
      <c r="F121" s="160">
        <v>40786</v>
      </c>
      <c r="G121" s="160">
        <v>40787</v>
      </c>
      <c r="H121" s="157">
        <v>1</v>
      </c>
      <c r="I121" s="157" t="s">
        <v>38</v>
      </c>
      <c r="J121" s="157" t="s">
        <v>39</v>
      </c>
      <c r="K121" s="77" t="s">
        <v>37</v>
      </c>
      <c r="L121" s="77"/>
    </row>
    <row r="122" spans="1:12" ht="12.75" customHeight="1" x14ac:dyDescent="0.15">
      <c r="A122" s="77" t="s">
        <v>111</v>
      </c>
      <c r="B122" s="77" t="s">
        <v>112</v>
      </c>
      <c r="C122" s="157" t="s">
        <v>113</v>
      </c>
      <c r="D122" s="157">
        <v>2</v>
      </c>
      <c r="E122" s="157" t="s">
        <v>34</v>
      </c>
      <c r="F122" s="160">
        <v>40771</v>
      </c>
      <c r="G122" s="160">
        <v>40773</v>
      </c>
      <c r="H122" s="157">
        <v>2</v>
      </c>
      <c r="I122" s="157" t="s">
        <v>38</v>
      </c>
      <c r="J122" s="157" t="s">
        <v>39</v>
      </c>
      <c r="K122" s="77" t="s">
        <v>37</v>
      </c>
      <c r="L122" s="77"/>
    </row>
    <row r="123" spans="1:12" ht="12.75" customHeight="1" x14ac:dyDescent="0.15">
      <c r="A123" s="77" t="s">
        <v>111</v>
      </c>
      <c r="B123" s="77" t="s">
        <v>112</v>
      </c>
      <c r="C123" s="157" t="s">
        <v>113</v>
      </c>
      <c r="D123" s="157">
        <v>2</v>
      </c>
      <c r="E123" s="157" t="s">
        <v>34</v>
      </c>
      <c r="F123" s="160">
        <v>40784</v>
      </c>
      <c r="G123" s="160">
        <v>40797</v>
      </c>
      <c r="H123" s="157">
        <v>13</v>
      </c>
      <c r="I123" s="157" t="s">
        <v>35</v>
      </c>
      <c r="J123" s="157" t="s">
        <v>36</v>
      </c>
      <c r="K123" s="77" t="s">
        <v>37</v>
      </c>
      <c r="L123" s="77"/>
    </row>
    <row r="124" spans="1:12" ht="12.75" customHeight="1" x14ac:dyDescent="0.15">
      <c r="A124" s="77" t="s">
        <v>111</v>
      </c>
      <c r="B124" s="77" t="s">
        <v>114</v>
      </c>
      <c r="C124" s="157" t="s">
        <v>115</v>
      </c>
      <c r="D124" s="157">
        <v>2</v>
      </c>
      <c r="E124" s="157" t="s">
        <v>34</v>
      </c>
      <c r="F124" s="160">
        <v>40771</v>
      </c>
      <c r="G124" s="160">
        <v>40773</v>
      </c>
      <c r="H124" s="157">
        <v>2</v>
      </c>
      <c r="I124" s="157" t="s">
        <v>38</v>
      </c>
      <c r="J124" s="157" t="s">
        <v>39</v>
      </c>
      <c r="K124" s="77" t="s">
        <v>37</v>
      </c>
      <c r="L124" s="77"/>
    </row>
    <row r="125" spans="1:12" ht="12.75" customHeight="1" x14ac:dyDescent="0.15">
      <c r="A125" s="77" t="s">
        <v>111</v>
      </c>
      <c r="B125" s="77" t="s">
        <v>114</v>
      </c>
      <c r="C125" s="157" t="s">
        <v>115</v>
      </c>
      <c r="D125" s="157">
        <v>2</v>
      </c>
      <c r="E125" s="157" t="s">
        <v>34</v>
      </c>
      <c r="F125" s="160">
        <v>40784</v>
      </c>
      <c r="G125" s="160">
        <v>40797</v>
      </c>
      <c r="H125" s="157">
        <v>13</v>
      </c>
      <c r="I125" s="157" t="s">
        <v>35</v>
      </c>
      <c r="J125" s="157" t="s">
        <v>36</v>
      </c>
      <c r="K125" s="77" t="s">
        <v>37</v>
      </c>
      <c r="L125" s="77"/>
    </row>
    <row r="126" spans="1:12" ht="12.75" customHeight="1" x14ac:dyDescent="0.15">
      <c r="A126" s="77" t="s">
        <v>111</v>
      </c>
      <c r="B126" s="77" t="s">
        <v>116</v>
      </c>
      <c r="C126" s="157" t="s">
        <v>117</v>
      </c>
      <c r="D126" s="157">
        <v>1</v>
      </c>
      <c r="E126" s="157" t="s">
        <v>34</v>
      </c>
      <c r="F126" s="160">
        <v>40733</v>
      </c>
      <c r="G126" s="160">
        <v>40739</v>
      </c>
      <c r="H126" s="157">
        <v>6</v>
      </c>
      <c r="I126" s="157" t="s">
        <v>38</v>
      </c>
      <c r="J126" s="157" t="s">
        <v>39</v>
      </c>
      <c r="K126" s="77" t="s">
        <v>300</v>
      </c>
      <c r="L126" s="77"/>
    </row>
    <row r="127" spans="1:12" ht="12.75" customHeight="1" x14ac:dyDescent="0.15">
      <c r="A127" s="77" t="s">
        <v>111</v>
      </c>
      <c r="B127" s="77" t="s">
        <v>282</v>
      </c>
      <c r="C127" s="157" t="s">
        <v>283</v>
      </c>
      <c r="D127" s="157">
        <v>2</v>
      </c>
      <c r="E127" s="157" t="s">
        <v>34</v>
      </c>
      <c r="F127" s="160">
        <v>40770</v>
      </c>
      <c r="G127" s="160">
        <v>40772</v>
      </c>
      <c r="H127" s="157">
        <v>2</v>
      </c>
      <c r="I127" s="157" t="s">
        <v>38</v>
      </c>
      <c r="J127" s="157" t="s">
        <v>39</v>
      </c>
      <c r="K127" s="77" t="s">
        <v>21</v>
      </c>
      <c r="L127" s="77"/>
    </row>
    <row r="128" spans="1:12" ht="12.75" customHeight="1" x14ac:dyDescent="0.15">
      <c r="A128" s="77" t="s">
        <v>111</v>
      </c>
      <c r="B128" s="77" t="s">
        <v>282</v>
      </c>
      <c r="C128" s="157" t="s">
        <v>283</v>
      </c>
      <c r="D128" s="157">
        <v>2</v>
      </c>
      <c r="E128" s="157" t="s">
        <v>34</v>
      </c>
      <c r="F128" s="160">
        <v>40784</v>
      </c>
      <c r="G128" s="160">
        <v>40786</v>
      </c>
      <c r="H128" s="157">
        <v>2</v>
      </c>
      <c r="I128" s="157" t="s">
        <v>38</v>
      </c>
      <c r="J128" s="157" t="s">
        <v>39</v>
      </c>
      <c r="K128" s="77" t="s">
        <v>21</v>
      </c>
      <c r="L128" s="77"/>
    </row>
    <row r="129" spans="1:12" ht="12.75" customHeight="1" x14ac:dyDescent="0.15">
      <c r="A129" s="77" t="s">
        <v>111</v>
      </c>
      <c r="B129" s="77" t="s">
        <v>284</v>
      </c>
      <c r="C129" s="157" t="s">
        <v>285</v>
      </c>
      <c r="D129" s="157">
        <v>1</v>
      </c>
      <c r="E129" s="157" t="s">
        <v>34</v>
      </c>
      <c r="F129" s="160">
        <v>40693</v>
      </c>
      <c r="G129" s="160">
        <v>40791</v>
      </c>
      <c r="H129" s="157">
        <v>98</v>
      </c>
      <c r="I129" s="157" t="s">
        <v>12</v>
      </c>
      <c r="J129" s="157" t="s">
        <v>12</v>
      </c>
      <c r="K129" s="77" t="s">
        <v>12</v>
      </c>
      <c r="L129" s="77"/>
    </row>
    <row r="130" spans="1:12" ht="12.75" customHeight="1" x14ac:dyDescent="0.15">
      <c r="A130" s="77" t="s">
        <v>111</v>
      </c>
      <c r="B130" s="77" t="s">
        <v>124</v>
      </c>
      <c r="C130" s="157" t="s">
        <v>125</v>
      </c>
      <c r="D130" s="157">
        <v>2</v>
      </c>
      <c r="E130" s="157" t="s">
        <v>34</v>
      </c>
      <c r="F130" s="160">
        <v>40771</v>
      </c>
      <c r="G130" s="160">
        <v>40773</v>
      </c>
      <c r="H130" s="157">
        <v>2</v>
      </c>
      <c r="I130" s="157" t="s">
        <v>38</v>
      </c>
      <c r="J130" s="157" t="s">
        <v>39</v>
      </c>
      <c r="K130" s="77" t="s">
        <v>37</v>
      </c>
      <c r="L130" s="77"/>
    </row>
    <row r="131" spans="1:12" ht="12.75" customHeight="1" x14ac:dyDescent="0.15">
      <c r="A131" s="77" t="s">
        <v>111</v>
      </c>
      <c r="B131" s="77" t="s">
        <v>124</v>
      </c>
      <c r="C131" s="157" t="s">
        <v>125</v>
      </c>
      <c r="D131" s="157">
        <v>2</v>
      </c>
      <c r="E131" s="157" t="s">
        <v>34</v>
      </c>
      <c r="F131" s="160">
        <v>40784</v>
      </c>
      <c r="G131" s="160">
        <v>40797</v>
      </c>
      <c r="H131" s="157">
        <v>13</v>
      </c>
      <c r="I131" s="157" t="s">
        <v>35</v>
      </c>
      <c r="J131" s="157" t="s">
        <v>36</v>
      </c>
      <c r="K131" s="77" t="s">
        <v>37</v>
      </c>
      <c r="L131" s="77"/>
    </row>
    <row r="132" spans="1:12" ht="12.75" customHeight="1" x14ac:dyDescent="0.15">
      <c r="A132" s="77" t="s">
        <v>111</v>
      </c>
      <c r="B132" s="77" t="s">
        <v>128</v>
      </c>
      <c r="C132" s="157" t="s">
        <v>129</v>
      </c>
      <c r="D132" s="157">
        <v>1</v>
      </c>
      <c r="E132" s="157" t="s">
        <v>34</v>
      </c>
      <c r="F132" s="160">
        <v>40770</v>
      </c>
      <c r="G132" s="160">
        <v>40772</v>
      </c>
      <c r="H132" s="157">
        <v>2</v>
      </c>
      <c r="I132" s="157" t="s">
        <v>38</v>
      </c>
      <c r="J132" s="157" t="s">
        <v>39</v>
      </c>
      <c r="K132" s="77" t="s">
        <v>37</v>
      </c>
      <c r="L132" s="77"/>
    </row>
    <row r="133" spans="1:12" ht="12.75" customHeight="1" x14ac:dyDescent="0.15">
      <c r="A133" s="77" t="s">
        <v>111</v>
      </c>
      <c r="B133" s="77" t="s">
        <v>130</v>
      </c>
      <c r="C133" s="157" t="s">
        <v>131</v>
      </c>
      <c r="D133" s="157">
        <v>3</v>
      </c>
      <c r="E133" s="157" t="s">
        <v>34</v>
      </c>
      <c r="F133" s="160">
        <v>40696</v>
      </c>
      <c r="G133" s="160">
        <v>40700</v>
      </c>
      <c r="H133" s="157">
        <v>4</v>
      </c>
      <c r="I133" s="157" t="s">
        <v>38</v>
      </c>
      <c r="J133" s="157" t="s">
        <v>39</v>
      </c>
      <c r="K133" s="77" t="s">
        <v>24</v>
      </c>
      <c r="L133" s="77"/>
    </row>
    <row r="134" spans="1:12" ht="12.75" customHeight="1" x14ac:dyDescent="0.15">
      <c r="A134" s="77" t="s">
        <v>111</v>
      </c>
      <c r="B134" s="77" t="s">
        <v>130</v>
      </c>
      <c r="C134" s="157" t="s">
        <v>131</v>
      </c>
      <c r="D134" s="157">
        <v>3</v>
      </c>
      <c r="E134" s="157" t="s">
        <v>34</v>
      </c>
      <c r="F134" s="160">
        <v>40704</v>
      </c>
      <c r="G134" s="160">
        <v>40707</v>
      </c>
      <c r="H134" s="157">
        <v>3</v>
      </c>
      <c r="I134" s="157" t="s">
        <v>38</v>
      </c>
      <c r="J134" s="157" t="s">
        <v>39</v>
      </c>
      <c r="K134" s="77" t="s">
        <v>24</v>
      </c>
      <c r="L134" s="77"/>
    </row>
    <row r="135" spans="1:12" ht="12.75" customHeight="1" x14ac:dyDescent="0.15">
      <c r="A135" s="77" t="s">
        <v>111</v>
      </c>
      <c r="B135" s="77" t="s">
        <v>130</v>
      </c>
      <c r="C135" s="157" t="s">
        <v>131</v>
      </c>
      <c r="D135" s="157">
        <v>3</v>
      </c>
      <c r="E135" s="157" t="s">
        <v>34</v>
      </c>
      <c r="F135" s="160">
        <v>40784</v>
      </c>
      <c r="G135" s="160">
        <v>40790</v>
      </c>
      <c r="H135" s="157">
        <v>6</v>
      </c>
      <c r="I135" s="157" t="s">
        <v>38</v>
      </c>
      <c r="J135" s="157" t="s">
        <v>39</v>
      </c>
      <c r="K135" s="77" t="s">
        <v>24</v>
      </c>
      <c r="L135" s="77"/>
    </row>
    <row r="136" spans="1:12" ht="12.75" customHeight="1" x14ac:dyDescent="0.15">
      <c r="A136" s="77" t="s">
        <v>111</v>
      </c>
      <c r="B136" s="77" t="s">
        <v>130</v>
      </c>
      <c r="C136" s="157" t="s">
        <v>131</v>
      </c>
      <c r="D136" s="157">
        <v>3</v>
      </c>
      <c r="E136" s="157" t="s">
        <v>34</v>
      </c>
      <c r="F136" s="160">
        <v>40791</v>
      </c>
      <c r="G136" s="160">
        <v>40792</v>
      </c>
      <c r="H136" s="157">
        <v>1</v>
      </c>
      <c r="I136" s="157" t="s">
        <v>12</v>
      </c>
      <c r="J136" s="157" t="s">
        <v>12</v>
      </c>
      <c r="K136" s="77" t="s">
        <v>12</v>
      </c>
      <c r="L136" s="77"/>
    </row>
    <row r="137" spans="1:12" ht="12.75" customHeight="1" x14ac:dyDescent="0.15">
      <c r="A137" s="77" t="s">
        <v>111</v>
      </c>
      <c r="B137" s="77" t="s">
        <v>286</v>
      </c>
      <c r="C137" s="157" t="s">
        <v>287</v>
      </c>
      <c r="D137" s="157">
        <v>2</v>
      </c>
      <c r="E137" s="157" t="s">
        <v>34</v>
      </c>
      <c r="F137" s="160">
        <v>40770</v>
      </c>
      <c r="G137" s="160">
        <v>40772</v>
      </c>
      <c r="H137" s="157">
        <v>2</v>
      </c>
      <c r="I137" s="157" t="s">
        <v>35</v>
      </c>
      <c r="J137" s="157" t="s">
        <v>36</v>
      </c>
      <c r="K137" s="77" t="s">
        <v>12</v>
      </c>
      <c r="L137" s="77"/>
    </row>
    <row r="138" spans="1:12" ht="12.75" customHeight="1" x14ac:dyDescent="0.15">
      <c r="A138" s="77" t="s">
        <v>111</v>
      </c>
      <c r="B138" s="77" t="s">
        <v>286</v>
      </c>
      <c r="C138" s="157" t="s">
        <v>287</v>
      </c>
      <c r="D138" s="157">
        <v>2</v>
      </c>
      <c r="E138" s="157" t="s">
        <v>34</v>
      </c>
      <c r="F138" s="160">
        <v>40784</v>
      </c>
      <c r="G138" s="160">
        <v>40786</v>
      </c>
      <c r="H138" s="157">
        <v>2</v>
      </c>
      <c r="I138" s="157" t="s">
        <v>35</v>
      </c>
      <c r="J138" s="157" t="s">
        <v>36</v>
      </c>
      <c r="K138" s="77" t="s">
        <v>12</v>
      </c>
      <c r="L138" s="77"/>
    </row>
    <row r="139" spans="1:12" ht="12.75" customHeight="1" x14ac:dyDescent="0.15">
      <c r="A139" s="77" t="s">
        <v>111</v>
      </c>
      <c r="B139" s="77" t="s">
        <v>288</v>
      </c>
      <c r="C139" s="157" t="s">
        <v>289</v>
      </c>
      <c r="D139" s="157">
        <v>2</v>
      </c>
      <c r="E139" s="157" t="s">
        <v>34</v>
      </c>
      <c r="F139" s="160">
        <v>40770</v>
      </c>
      <c r="G139" s="160">
        <v>40772</v>
      </c>
      <c r="H139" s="157">
        <v>2</v>
      </c>
      <c r="I139" s="157" t="s">
        <v>38</v>
      </c>
      <c r="J139" s="157" t="s">
        <v>39</v>
      </c>
      <c r="K139" s="77" t="s">
        <v>37</v>
      </c>
      <c r="L139" s="77"/>
    </row>
    <row r="140" spans="1:12" ht="12.75" customHeight="1" x14ac:dyDescent="0.15">
      <c r="A140" s="77" t="s">
        <v>111</v>
      </c>
      <c r="B140" s="77" t="s">
        <v>288</v>
      </c>
      <c r="C140" s="157" t="s">
        <v>289</v>
      </c>
      <c r="D140" s="157">
        <v>2</v>
      </c>
      <c r="E140" s="157" t="s">
        <v>34</v>
      </c>
      <c r="F140" s="160">
        <v>40784</v>
      </c>
      <c r="G140" s="160">
        <v>40786</v>
      </c>
      <c r="H140" s="157">
        <v>2</v>
      </c>
      <c r="I140" s="157" t="s">
        <v>38</v>
      </c>
      <c r="J140" s="157" t="s">
        <v>39</v>
      </c>
      <c r="K140" s="77" t="s">
        <v>37</v>
      </c>
      <c r="L140" s="77"/>
    </row>
    <row r="141" spans="1:12" ht="12.75" customHeight="1" x14ac:dyDescent="0.15">
      <c r="A141" s="77" t="s">
        <v>111</v>
      </c>
      <c r="B141" s="77" t="s">
        <v>288</v>
      </c>
      <c r="C141" s="157" t="s">
        <v>289</v>
      </c>
      <c r="D141" s="157">
        <v>2</v>
      </c>
      <c r="E141" s="157" t="s">
        <v>34</v>
      </c>
      <c r="F141" s="160">
        <v>40786</v>
      </c>
      <c r="G141" s="160">
        <v>40787</v>
      </c>
      <c r="H141" s="157">
        <v>1</v>
      </c>
      <c r="I141" s="157" t="s">
        <v>38</v>
      </c>
      <c r="J141" s="157" t="s">
        <v>39</v>
      </c>
      <c r="K141" s="77" t="s">
        <v>37</v>
      </c>
      <c r="L141" s="77"/>
    </row>
    <row r="142" spans="1:12" ht="12.75" customHeight="1" x14ac:dyDescent="0.15">
      <c r="A142" s="77" t="s">
        <v>111</v>
      </c>
      <c r="B142" s="77" t="s">
        <v>290</v>
      </c>
      <c r="C142" s="157" t="s">
        <v>291</v>
      </c>
      <c r="D142" s="157">
        <v>2</v>
      </c>
      <c r="E142" s="157" t="s">
        <v>34</v>
      </c>
      <c r="F142" s="160">
        <v>40770</v>
      </c>
      <c r="G142" s="160">
        <v>40772</v>
      </c>
      <c r="H142" s="157">
        <v>2</v>
      </c>
      <c r="I142" s="157" t="s">
        <v>38</v>
      </c>
      <c r="J142" s="157" t="s">
        <v>39</v>
      </c>
      <c r="K142" s="77" t="s">
        <v>37</v>
      </c>
      <c r="L142" s="77"/>
    </row>
    <row r="143" spans="1:12" ht="12.75" customHeight="1" x14ac:dyDescent="0.15">
      <c r="A143" s="77" t="s">
        <v>111</v>
      </c>
      <c r="B143" s="77" t="s">
        <v>290</v>
      </c>
      <c r="C143" s="157" t="s">
        <v>291</v>
      </c>
      <c r="D143" s="157">
        <v>2</v>
      </c>
      <c r="E143" s="157" t="s">
        <v>34</v>
      </c>
      <c r="F143" s="160">
        <v>40784</v>
      </c>
      <c r="G143" s="160">
        <v>40786</v>
      </c>
      <c r="H143" s="157">
        <v>2</v>
      </c>
      <c r="I143" s="157" t="s">
        <v>38</v>
      </c>
      <c r="J143" s="157" t="s">
        <v>39</v>
      </c>
      <c r="K143" s="77" t="s">
        <v>37</v>
      </c>
      <c r="L143" s="77"/>
    </row>
    <row r="144" spans="1:12" ht="12.75" customHeight="1" x14ac:dyDescent="0.15">
      <c r="A144" s="77" t="s">
        <v>111</v>
      </c>
      <c r="B144" s="77" t="s">
        <v>292</v>
      </c>
      <c r="C144" s="157" t="s">
        <v>293</v>
      </c>
      <c r="D144" s="157">
        <v>2</v>
      </c>
      <c r="E144" s="157" t="s">
        <v>34</v>
      </c>
      <c r="F144" s="160">
        <v>40770</v>
      </c>
      <c r="G144" s="160">
        <v>40771</v>
      </c>
      <c r="H144" s="157">
        <v>1</v>
      </c>
      <c r="I144" s="157" t="s">
        <v>38</v>
      </c>
      <c r="J144" s="157" t="s">
        <v>39</v>
      </c>
      <c r="K144" s="77" t="s">
        <v>21</v>
      </c>
      <c r="L144" s="77"/>
    </row>
    <row r="145" spans="1:12" ht="12.75" customHeight="1" x14ac:dyDescent="0.15">
      <c r="A145" s="77" t="s">
        <v>111</v>
      </c>
      <c r="B145" s="77" t="s">
        <v>292</v>
      </c>
      <c r="C145" s="157" t="s">
        <v>293</v>
      </c>
      <c r="D145" s="157">
        <v>2</v>
      </c>
      <c r="E145" s="157" t="s">
        <v>34</v>
      </c>
      <c r="F145" s="160">
        <v>40784</v>
      </c>
      <c r="G145" s="160">
        <v>40785</v>
      </c>
      <c r="H145" s="157">
        <v>1</v>
      </c>
      <c r="I145" s="157" t="s">
        <v>38</v>
      </c>
      <c r="J145" s="157" t="s">
        <v>39</v>
      </c>
      <c r="K145" s="77" t="s">
        <v>21</v>
      </c>
      <c r="L145" s="77"/>
    </row>
    <row r="146" spans="1:12" ht="12.75" customHeight="1" x14ac:dyDescent="0.15">
      <c r="A146" s="77" t="s">
        <v>111</v>
      </c>
      <c r="B146" s="77" t="s">
        <v>292</v>
      </c>
      <c r="C146" s="157" t="s">
        <v>293</v>
      </c>
      <c r="D146" s="157">
        <v>2</v>
      </c>
      <c r="E146" s="157" t="s">
        <v>34</v>
      </c>
      <c r="F146" s="160">
        <v>40786</v>
      </c>
      <c r="G146" s="160">
        <v>40787</v>
      </c>
      <c r="H146" s="157">
        <v>1</v>
      </c>
      <c r="I146" s="157" t="s">
        <v>38</v>
      </c>
      <c r="J146" s="157" t="s">
        <v>39</v>
      </c>
      <c r="K146" s="77" t="s">
        <v>21</v>
      </c>
      <c r="L146" s="77"/>
    </row>
    <row r="147" spans="1:12" ht="12.75" customHeight="1" x14ac:dyDescent="0.15">
      <c r="A147" s="77" t="s">
        <v>111</v>
      </c>
      <c r="B147" s="77" t="s">
        <v>294</v>
      </c>
      <c r="C147" s="157" t="s">
        <v>295</v>
      </c>
      <c r="D147" s="157">
        <v>2</v>
      </c>
      <c r="E147" s="157" t="s">
        <v>34</v>
      </c>
      <c r="F147" s="160">
        <v>40744</v>
      </c>
      <c r="G147" s="160">
        <v>40745</v>
      </c>
      <c r="H147" s="157">
        <v>1</v>
      </c>
      <c r="I147" s="157" t="s">
        <v>38</v>
      </c>
      <c r="J147" s="157" t="s">
        <v>39</v>
      </c>
      <c r="K147" s="77" t="s">
        <v>21</v>
      </c>
      <c r="L147" s="77"/>
    </row>
    <row r="148" spans="1:12" ht="12.75" customHeight="1" x14ac:dyDescent="0.15">
      <c r="A148" s="77" t="s">
        <v>111</v>
      </c>
      <c r="B148" s="77" t="s">
        <v>294</v>
      </c>
      <c r="C148" s="157" t="s">
        <v>295</v>
      </c>
      <c r="D148" s="157">
        <v>2</v>
      </c>
      <c r="E148" s="157" t="s">
        <v>34</v>
      </c>
      <c r="F148" s="160">
        <v>40758</v>
      </c>
      <c r="G148" s="160">
        <v>40759</v>
      </c>
      <c r="H148" s="157">
        <v>1</v>
      </c>
      <c r="I148" s="157" t="s">
        <v>38</v>
      </c>
      <c r="J148" s="157" t="s">
        <v>39</v>
      </c>
      <c r="K148" s="77" t="s">
        <v>21</v>
      </c>
      <c r="L148" s="77"/>
    </row>
    <row r="149" spans="1:12" ht="12.75" customHeight="1" x14ac:dyDescent="0.15">
      <c r="A149" s="77" t="s">
        <v>111</v>
      </c>
      <c r="B149" s="77" t="s">
        <v>296</v>
      </c>
      <c r="C149" s="157" t="s">
        <v>297</v>
      </c>
      <c r="D149" s="157">
        <v>2</v>
      </c>
      <c r="E149" s="157" t="s">
        <v>34</v>
      </c>
      <c r="F149" s="160">
        <v>40770</v>
      </c>
      <c r="G149" s="160">
        <v>40772</v>
      </c>
      <c r="H149" s="157">
        <v>2</v>
      </c>
      <c r="I149" s="157" t="s">
        <v>38</v>
      </c>
      <c r="J149" s="157" t="s">
        <v>39</v>
      </c>
      <c r="K149" s="77" t="s">
        <v>21</v>
      </c>
      <c r="L149" s="77"/>
    </row>
    <row r="150" spans="1:12" ht="12.75" customHeight="1" x14ac:dyDescent="0.15">
      <c r="A150" s="77" t="s">
        <v>111</v>
      </c>
      <c r="B150" s="77" t="s">
        <v>296</v>
      </c>
      <c r="C150" s="157" t="s">
        <v>297</v>
      </c>
      <c r="D150" s="157">
        <v>2</v>
      </c>
      <c r="E150" s="157" t="s">
        <v>34</v>
      </c>
      <c r="F150" s="160">
        <v>40784</v>
      </c>
      <c r="G150" s="160">
        <v>40786</v>
      </c>
      <c r="H150" s="157">
        <v>2</v>
      </c>
      <c r="I150" s="157" t="s">
        <v>38</v>
      </c>
      <c r="J150" s="157" t="s">
        <v>39</v>
      </c>
      <c r="K150" s="77" t="s">
        <v>21</v>
      </c>
      <c r="L150" s="77"/>
    </row>
    <row r="151" spans="1:12" ht="12.75" customHeight="1" x14ac:dyDescent="0.15">
      <c r="A151" s="77" t="s">
        <v>111</v>
      </c>
      <c r="B151" s="77" t="s">
        <v>134</v>
      </c>
      <c r="C151" s="157" t="s">
        <v>135</v>
      </c>
      <c r="D151" s="157">
        <v>1</v>
      </c>
      <c r="E151" s="157" t="s">
        <v>34</v>
      </c>
      <c r="F151" s="160">
        <v>40771</v>
      </c>
      <c r="G151" s="160">
        <v>40772</v>
      </c>
      <c r="H151" s="157">
        <v>1</v>
      </c>
      <c r="I151" s="157" t="s">
        <v>38</v>
      </c>
      <c r="J151" s="157" t="s">
        <v>39</v>
      </c>
      <c r="K151" s="77" t="s">
        <v>24</v>
      </c>
      <c r="L151" s="77"/>
    </row>
    <row r="152" spans="1:12" ht="12.75" customHeight="1" x14ac:dyDescent="0.15">
      <c r="A152" s="77" t="s">
        <v>111</v>
      </c>
      <c r="B152" s="77" t="s">
        <v>298</v>
      </c>
      <c r="C152" s="157" t="s">
        <v>299</v>
      </c>
      <c r="D152" s="157">
        <v>2</v>
      </c>
      <c r="E152" s="157" t="s">
        <v>34</v>
      </c>
      <c r="F152" s="160">
        <v>40770</v>
      </c>
      <c r="G152" s="160">
        <v>40772</v>
      </c>
      <c r="H152" s="157">
        <v>2</v>
      </c>
      <c r="I152" s="157" t="s">
        <v>38</v>
      </c>
      <c r="J152" s="157" t="s">
        <v>39</v>
      </c>
      <c r="K152" s="77" t="s">
        <v>21</v>
      </c>
      <c r="L152" s="77"/>
    </row>
    <row r="153" spans="1:12" ht="12.75" customHeight="1" x14ac:dyDescent="0.15">
      <c r="A153" s="77" t="s">
        <v>111</v>
      </c>
      <c r="B153" s="77" t="s">
        <v>298</v>
      </c>
      <c r="C153" s="157" t="s">
        <v>299</v>
      </c>
      <c r="D153" s="157">
        <v>2</v>
      </c>
      <c r="E153" s="157" t="s">
        <v>34</v>
      </c>
      <c r="F153" s="160">
        <v>40784</v>
      </c>
      <c r="G153" s="160">
        <v>40786</v>
      </c>
      <c r="H153" s="157">
        <v>2</v>
      </c>
      <c r="I153" s="157" t="s">
        <v>38</v>
      </c>
      <c r="J153" s="157" t="s">
        <v>39</v>
      </c>
      <c r="K153" s="77" t="s">
        <v>21</v>
      </c>
      <c r="L153" s="77"/>
    </row>
    <row r="154" spans="1:12" ht="12.75" customHeight="1" x14ac:dyDescent="0.15">
      <c r="A154" s="77" t="s">
        <v>111</v>
      </c>
      <c r="B154" s="77" t="s">
        <v>140</v>
      </c>
      <c r="C154" s="157" t="s">
        <v>141</v>
      </c>
      <c r="D154" s="157">
        <v>2</v>
      </c>
      <c r="E154" s="157" t="s">
        <v>34</v>
      </c>
      <c r="F154" s="160">
        <v>40771</v>
      </c>
      <c r="G154" s="160">
        <v>40773</v>
      </c>
      <c r="H154" s="157">
        <v>2</v>
      </c>
      <c r="I154" s="157" t="s">
        <v>38</v>
      </c>
      <c r="J154" s="157" t="s">
        <v>39</v>
      </c>
      <c r="K154" s="77" t="s">
        <v>37</v>
      </c>
      <c r="L154" s="77"/>
    </row>
    <row r="155" spans="1:12" ht="12.75" customHeight="1" x14ac:dyDescent="0.15">
      <c r="A155" s="77" t="s">
        <v>111</v>
      </c>
      <c r="B155" s="77" t="s">
        <v>140</v>
      </c>
      <c r="C155" s="157" t="s">
        <v>141</v>
      </c>
      <c r="D155" s="157">
        <v>2</v>
      </c>
      <c r="E155" s="157" t="s">
        <v>34</v>
      </c>
      <c r="F155" s="160">
        <v>40784</v>
      </c>
      <c r="G155" s="160">
        <v>40797</v>
      </c>
      <c r="H155" s="157">
        <v>13</v>
      </c>
      <c r="I155" s="157" t="s">
        <v>35</v>
      </c>
      <c r="J155" s="157" t="s">
        <v>36</v>
      </c>
      <c r="K155" s="77" t="s">
        <v>37</v>
      </c>
      <c r="L155" s="77"/>
    </row>
    <row r="156" spans="1:12" ht="12.75" customHeight="1" x14ac:dyDescent="0.15">
      <c r="A156" s="77" t="s">
        <v>111</v>
      </c>
      <c r="B156" s="77" t="s">
        <v>144</v>
      </c>
      <c r="C156" s="157" t="s">
        <v>145</v>
      </c>
      <c r="D156" s="157">
        <v>2</v>
      </c>
      <c r="E156" s="157" t="s">
        <v>34</v>
      </c>
      <c r="F156" s="160">
        <v>40771</v>
      </c>
      <c r="G156" s="160">
        <v>40773</v>
      </c>
      <c r="H156" s="157">
        <v>2</v>
      </c>
      <c r="I156" s="157" t="s">
        <v>38</v>
      </c>
      <c r="J156" s="157" t="s">
        <v>39</v>
      </c>
      <c r="K156" s="77" t="s">
        <v>37</v>
      </c>
      <c r="L156" s="77"/>
    </row>
    <row r="157" spans="1:12" ht="12.75" customHeight="1" x14ac:dyDescent="0.15">
      <c r="A157" s="78" t="s">
        <v>111</v>
      </c>
      <c r="B157" s="78" t="s">
        <v>144</v>
      </c>
      <c r="C157" s="161" t="s">
        <v>145</v>
      </c>
      <c r="D157" s="161">
        <v>2</v>
      </c>
      <c r="E157" s="161" t="s">
        <v>34</v>
      </c>
      <c r="F157" s="162">
        <v>40784</v>
      </c>
      <c r="G157" s="162">
        <v>40797</v>
      </c>
      <c r="H157" s="161">
        <v>13</v>
      </c>
      <c r="I157" s="161" t="s">
        <v>35</v>
      </c>
      <c r="J157" s="161" t="s">
        <v>36</v>
      </c>
      <c r="K157" s="78" t="s">
        <v>37</v>
      </c>
      <c r="L157" s="77"/>
    </row>
    <row r="158" spans="1:12" ht="12.75" customHeight="1" x14ac:dyDescent="0.15">
      <c r="A158" s="33"/>
      <c r="B158" s="64">
        <f>SUM(IF(FREQUENCY(MATCH(B119:B157,B119:B157,0),MATCH(B119:B157,B119:B157,0))&gt;0,1))</f>
        <v>19</v>
      </c>
      <c r="C158" s="63"/>
      <c r="D158" s="11"/>
      <c r="E158" s="20">
        <f>COUNTA(E119:E157)</f>
        <v>39</v>
      </c>
      <c r="F158" s="20"/>
      <c r="G158" s="20"/>
      <c r="H158" s="20">
        <f>SUM(H119:H157)</f>
        <v>231</v>
      </c>
      <c r="I158" s="57"/>
      <c r="J158" s="57"/>
      <c r="K158" s="33"/>
      <c r="L158" s="33"/>
    </row>
    <row r="159" spans="1:12" ht="12.75" customHeight="1" x14ac:dyDescent="0.15">
      <c r="A159" s="33"/>
      <c r="B159" s="64"/>
      <c r="C159" s="63"/>
      <c r="D159" s="11"/>
      <c r="E159" s="20"/>
      <c r="F159" s="20"/>
      <c r="G159" s="20"/>
      <c r="H159" s="20"/>
      <c r="I159" s="57"/>
      <c r="J159" s="57"/>
      <c r="K159" s="33"/>
      <c r="L159" s="33"/>
    </row>
    <row r="160" spans="1:12" ht="12.75" customHeight="1" x14ac:dyDescent="0.15">
      <c r="A160" s="77" t="s">
        <v>146</v>
      </c>
      <c r="B160" s="77" t="s">
        <v>149</v>
      </c>
      <c r="C160" s="157" t="s">
        <v>150</v>
      </c>
      <c r="D160" s="157">
        <v>1</v>
      </c>
      <c r="E160" s="157" t="s">
        <v>40</v>
      </c>
      <c r="F160" s="160">
        <v>40782</v>
      </c>
      <c r="G160" s="160">
        <v>40787</v>
      </c>
      <c r="H160" s="157">
        <v>5</v>
      </c>
      <c r="I160" s="157" t="s">
        <v>12</v>
      </c>
      <c r="J160" s="157" t="s">
        <v>36</v>
      </c>
      <c r="K160" s="77" t="s">
        <v>12</v>
      </c>
      <c r="L160" s="77"/>
    </row>
    <row r="161" spans="1:12" ht="12.75" customHeight="1" x14ac:dyDescent="0.15">
      <c r="A161" s="77" t="s">
        <v>146</v>
      </c>
      <c r="B161" s="77" t="s">
        <v>151</v>
      </c>
      <c r="C161" s="157" t="s">
        <v>152</v>
      </c>
      <c r="D161" s="157">
        <v>1</v>
      </c>
      <c r="E161" s="157" t="s">
        <v>40</v>
      </c>
      <c r="F161" s="160">
        <v>40782</v>
      </c>
      <c r="G161" s="160">
        <v>40791</v>
      </c>
      <c r="H161" s="157">
        <v>9</v>
      </c>
      <c r="I161" s="157" t="s">
        <v>12</v>
      </c>
      <c r="J161" s="157" t="s">
        <v>36</v>
      </c>
      <c r="K161" s="77" t="s">
        <v>12</v>
      </c>
      <c r="L161" s="77"/>
    </row>
    <row r="162" spans="1:12" ht="12.75" customHeight="1" x14ac:dyDescent="0.15">
      <c r="A162" s="77" t="s">
        <v>146</v>
      </c>
      <c r="B162" s="77" t="s">
        <v>153</v>
      </c>
      <c r="C162" s="157" t="s">
        <v>154</v>
      </c>
      <c r="D162" s="157">
        <v>1</v>
      </c>
      <c r="E162" s="157" t="s">
        <v>34</v>
      </c>
      <c r="F162" s="160">
        <v>40717</v>
      </c>
      <c r="G162" s="160">
        <v>40732</v>
      </c>
      <c r="H162" s="157">
        <v>15</v>
      </c>
      <c r="I162" s="157" t="s">
        <v>38</v>
      </c>
      <c r="J162" s="157" t="s">
        <v>39</v>
      </c>
      <c r="K162" s="77" t="s">
        <v>301</v>
      </c>
      <c r="L162" s="77"/>
    </row>
    <row r="163" spans="1:12" ht="12.75" customHeight="1" x14ac:dyDescent="0.15">
      <c r="A163" s="77" t="s">
        <v>146</v>
      </c>
      <c r="B163" s="77" t="s">
        <v>153</v>
      </c>
      <c r="C163" s="157" t="s">
        <v>154</v>
      </c>
      <c r="D163" s="157">
        <v>1</v>
      </c>
      <c r="E163" s="157" t="s">
        <v>40</v>
      </c>
      <c r="F163" s="160">
        <v>40773</v>
      </c>
      <c r="G163" s="160">
        <v>40780</v>
      </c>
      <c r="H163" s="157">
        <v>7</v>
      </c>
      <c r="I163" s="157" t="s">
        <v>38</v>
      </c>
      <c r="J163" s="157" t="s">
        <v>39</v>
      </c>
      <c r="K163" s="77" t="s">
        <v>301</v>
      </c>
      <c r="L163" s="77"/>
    </row>
    <row r="164" spans="1:12" ht="12.75" customHeight="1" x14ac:dyDescent="0.15">
      <c r="A164" s="77" t="s">
        <v>146</v>
      </c>
      <c r="B164" s="77" t="s">
        <v>153</v>
      </c>
      <c r="C164" s="157" t="s">
        <v>154</v>
      </c>
      <c r="D164" s="157">
        <v>1</v>
      </c>
      <c r="E164" s="157" t="s">
        <v>40</v>
      </c>
      <c r="F164" s="160">
        <v>40777</v>
      </c>
      <c r="G164" s="160">
        <v>40791</v>
      </c>
      <c r="H164" s="157">
        <v>14</v>
      </c>
      <c r="I164" s="157" t="s">
        <v>12</v>
      </c>
      <c r="J164" s="157" t="s">
        <v>36</v>
      </c>
      <c r="K164" s="77" t="s">
        <v>12</v>
      </c>
      <c r="L164" s="77"/>
    </row>
    <row r="165" spans="1:12" ht="12.75" customHeight="1" x14ac:dyDescent="0.15">
      <c r="A165" s="77" t="s">
        <v>146</v>
      </c>
      <c r="B165" s="77" t="s">
        <v>155</v>
      </c>
      <c r="C165" s="157" t="s">
        <v>156</v>
      </c>
      <c r="D165" s="157">
        <v>1</v>
      </c>
      <c r="E165" s="157" t="s">
        <v>40</v>
      </c>
      <c r="F165" s="160">
        <v>40782</v>
      </c>
      <c r="G165" s="160">
        <v>40788</v>
      </c>
      <c r="H165" s="157">
        <v>6</v>
      </c>
      <c r="I165" s="157" t="s">
        <v>12</v>
      </c>
      <c r="J165" s="157" t="s">
        <v>36</v>
      </c>
      <c r="K165" s="77" t="s">
        <v>12</v>
      </c>
      <c r="L165" s="77"/>
    </row>
    <row r="166" spans="1:12" ht="12.75" customHeight="1" x14ac:dyDescent="0.15">
      <c r="A166" s="77" t="s">
        <v>146</v>
      </c>
      <c r="B166" s="77" t="s">
        <v>157</v>
      </c>
      <c r="C166" s="157" t="s">
        <v>158</v>
      </c>
      <c r="D166" s="157">
        <v>1</v>
      </c>
      <c r="E166" s="157" t="s">
        <v>40</v>
      </c>
      <c r="F166" s="160">
        <v>40782</v>
      </c>
      <c r="G166" s="160">
        <v>40788</v>
      </c>
      <c r="H166" s="157">
        <v>6</v>
      </c>
      <c r="I166" s="157" t="s">
        <v>12</v>
      </c>
      <c r="J166" s="157" t="s">
        <v>36</v>
      </c>
      <c r="K166" s="77" t="s">
        <v>12</v>
      </c>
      <c r="L166" s="77"/>
    </row>
    <row r="167" spans="1:12" ht="12.75" customHeight="1" x14ac:dyDescent="0.15">
      <c r="A167" s="77" t="s">
        <v>146</v>
      </c>
      <c r="B167" s="77" t="s">
        <v>159</v>
      </c>
      <c r="C167" s="157" t="s">
        <v>160</v>
      </c>
      <c r="D167" s="157">
        <v>1</v>
      </c>
      <c r="E167" s="157" t="s">
        <v>40</v>
      </c>
      <c r="F167" s="160">
        <v>40782</v>
      </c>
      <c r="G167" s="160">
        <v>40788</v>
      </c>
      <c r="H167" s="157">
        <v>6</v>
      </c>
      <c r="I167" s="157" t="s">
        <v>12</v>
      </c>
      <c r="J167" s="157" t="s">
        <v>36</v>
      </c>
      <c r="K167" s="77" t="s">
        <v>12</v>
      </c>
      <c r="L167" s="77"/>
    </row>
    <row r="168" spans="1:12" ht="12.75" customHeight="1" x14ac:dyDescent="0.15">
      <c r="A168" s="77" t="s">
        <v>146</v>
      </c>
      <c r="B168" s="77" t="s">
        <v>161</v>
      </c>
      <c r="C168" s="157" t="s">
        <v>162</v>
      </c>
      <c r="D168" s="157">
        <v>1</v>
      </c>
      <c r="E168" s="157" t="s">
        <v>40</v>
      </c>
      <c r="F168" s="160">
        <v>40773</v>
      </c>
      <c r="G168" s="160">
        <v>40776</v>
      </c>
      <c r="H168" s="157">
        <v>3</v>
      </c>
      <c r="I168" s="157" t="s">
        <v>38</v>
      </c>
      <c r="J168" s="157" t="s">
        <v>39</v>
      </c>
      <c r="K168" s="77" t="s">
        <v>301</v>
      </c>
      <c r="L168" s="77"/>
    </row>
    <row r="169" spans="1:12" ht="12.75" customHeight="1" x14ac:dyDescent="0.15">
      <c r="A169" s="77" t="s">
        <v>146</v>
      </c>
      <c r="B169" s="77" t="s">
        <v>161</v>
      </c>
      <c r="C169" s="157" t="s">
        <v>162</v>
      </c>
      <c r="D169" s="157">
        <v>1</v>
      </c>
      <c r="E169" s="157" t="s">
        <v>40</v>
      </c>
      <c r="F169" s="160">
        <v>40782</v>
      </c>
      <c r="G169" s="160">
        <v>40788</v>
      </c>
      <c r="H169" s="157">
        <v>6</v>
      </c>
      <c r="I169" s="157" t="s">
        <v>12</v>
      </c>
      <c r="J169" s="157" t="s">
        <v>36</v>
      </c>
      <c r="K169" s="77" t="s">
        <v>12</v>
      </c>
      <c r="L169" s="77"/>
    </row>
    <row r="170" spans="1:12" ht="12.75" customHeight="1" x14ac:dyDescent="0.15">
      <c r="A170" s="77" t="s">
        <v>146</v>
      </c>
      <c r="B170" s="77" t="s">
        <v>163</v>
      </c>
      <c r="C170" s="157" t="s">
        <v>164</v>
      </c>
      <c r="D170" s="157">
        <v>1</v>
      </c>
      <c r="E170" s="157" t="s">
        <v>40</v>
      </c>
      <c r="F170" s="160">
        <v>40782</v>
      </c>
      <c r="G170" s="160">
        <v>40788</v>
      </c>
      <c r="H170" s="157">
        <v>6</v>
      </c>
      <c r="I170" s="157" t="s">
        <v>12</v>
      </c>
      <c r="J170" s="157" t="s">
        <v>36</v>
      </c>
      <c r="K170" s="77" t="s">
        <v>12</v>
      </c>
      <c r="L170" s="77"/>
    </row>
    <row r="171" spans="1:12" ht="12.75" customHeight="1" x14ac:dyDescent="0.15">
      <c r="A171" s="77" t="s">
        <v>146</v>
      </c>
      <c r="B171" s="77" t="s">
        <v>165</v>
      </c>
      <c r="C171" s="157" t="s">
        <v>166</v>
      </c>
      <c r="D171" s="157">
        <v>2</v>
      </c>
      <c r="E171" s="157" t="s">
        <v>34</v>
      </c>
      <c r="F171" s="160">
        <v>40771</v>
      </c>
      <c r="G171" s="160">
        <v>40772</v>
      </c>
      <c r="H171" s="157">
        <v>1</v>
      </c>
      <c r="I171" s="157" t="s">
        <v>38</v>
      </c>
      <c r="J171" s="157" t="s">
        <v>39</v>
      </c>
      <c r="K171" s="77" t="s">
        <v>24</v>
      </c>
      <c r="L171" s="77"/>
    </row>
    <row r="172" spans="1:12" ht="12.75" customHeight="1" x14ac:dyDescent="0.15">
      <c r="A172" s="77" t="s">
        <v>146</v>
      </c>
      <c r="B172" s="77" t="s">
        <v>165</v>
      </c>
      <c r="C172" s="157" t="s">
        <v>166</v>
      </c>
      <c r="D172" s="157">
        <v>2</v>
      </c>
      <c r="E172" s="157" t="s">
        <v>34</v>
      </c>
      <c r="F172" s="160">
        <v>40788</v>
      </c>
      <c r="G172" s="160">
        <v>40792</v>
      </c>
      <c r="H172" s="157">
        <v>4</v>
      </c>
      <c r="I172" s="157" t="s">
        <v>35</v>
      </c>
      <c r="J172" s="157" t="s">
        <v>36</v>
      </c>
      <c r="K172" s="77" t="s">
        <v>37</v>
      </c>
      <c r="L172" s="77"/>
    </row>
    <row r="173" spans="1:12" ht="12.75" customHeight="1" x14ac:dyDescent="0.15">
      <c r="A173" s="77" t="s">
        <v>146</v>
      </c>
      <c r="B173" s="77" t="s">
        <v>167</v>
      </c>
      <c r="C173" s="157" t="s">
        <v>168</v>
      </c>
      <c r="D173" s="157">
        <v>1</v>
      </c>
      <c r="E173" s="157" t="s">
        <v>34</v>
      </c>
      <c r="F173" s="160">
        <v>40786</v>
      </c>
      <c r="G173" s="160">
        <v>40794</v>
      </c>
      <c r="H173" s="157">
        <v>8</v>
      </c>
      <c r="I173" s="157" t="s">
        <v>38</v>
      </c>
      <c r="J173" s="157" t="s">
        <v>39</v>
      </c>
      <c r="K173" s="77" t="s">
        <v>37</v>
      </c>
      <c r="L173" s="77"/>
    </row>
    <row r="174" spans="1:12" ht="12.75" customHeight="1" x14ac:dyDescent="0.15">
      <c r="A174" s="77" t="s">
        <v>146</v>
      </c>
      <c r="B174" s="77" t="s">
        <v>169</v>
      </c>
      <c r="C174" s="77" t="s">
        <v>170</v>
      </c>
      <c r="D174" s="77">
        <v>1</v>
      </c>
      <c r="E174" s="77" t="s">
        <v>40</v>
      </c>
      <c r="F174" s="79">
        <v>40782</v>
      </c>
      <c r="G174" s="79">
        <v>40788</v>
      </c>
      <c r="H174" s="77">
        <v>6</v>
      </c>
      <c r="I174" s="77" t="s">
        <v>12</v>
      </c>
      <c r="J174" s="77" t="s">
        <v>36</v>
      </c>
      <c r="K174" s="77" t="s">
        <v>12</v>
      </c>
      <c r="L174" s="77"/>
    </row>
    <row r="175" spans="1:12" ht="12.75" customHeight="1" x14ac:dyDescent="0.15">
      <c r="A175" s="78" t="s">
        <v>146</v>
      </c>
      <c r="B175" s="78" t="s">
        <v>171</v>
      </c>
      <c r="C175" s="78" t="s">
        <v>172</v>
      </c>
      <c r="D175" s="78">
        <v>1</v>
      </c>
      <c r="E175" s="78" t="s">
        <v>34</v>
      </c>
      <c r="F175" s="80">
        <v>40786</v>
      </c>
      <c r="G175" s="80">
        <v>40794</v>
      </c>
      <c r="H175" s="78">
        <v>8</v>
      </c>
      <c r="I175" s="78" t="s">
        <v>38</v>
      </c>
      <c r="J175" s="78" t="s">
        <v>39</v>
      </c>
      <c r="K175" s="78" t="s">
        <v>37</v>
      </c>
      <c r="L175" s="77"/>
    </row>
    <row r="176" spans="1:12" ht="12.75" customHeight="1" x14ac:dyDescent="0.15">
      <c r="A176" s="33"/>
      <c r="B176" s="158">
        <f>SUM(IF(FREQUENCY(MATCH(B160:B175,B160:B175,0),MATCH(B160:B175,B160:B175,0))&gt;0,1))</f>
        <v>12</v>
      </c>
      <c r="C176" s="34"/>
      <c r="D176" s="153"/>
      <c r="E176" s="34">
        <f>COUNTA(E160:E175)</f>
        <v>16</v>
      </c>
      <c r="F176" s="34"/>
      <c r="G176" s="34"/>
      <c r="H176" s="34">
        <f>SUM(H160:H175)</f>
        <v>110</v>
      </c>
      <c r="I176" s="33"/>
      <c r="J176" s="33"/>
      <c r="K176" s="33"/>
      <c r="L176" s="33"/>
    </row>
    <row r="177" spans="1:12" ht="12.75" customHeight="1" x14ac:dyDescent="0.15">
      <c r="A177" s="33"/>
      <c r="B177" s="64"/>
      <c r="C177" s="34"/>
      <c r="E177" s="29"/>
      <c r="F177" s="29"/>
      <c r="G177" s="29"/>
      <c r="H177" s="29"/>
      <c r="I177" s="33"/>
      <c r="J177" s="33"/>
      <c r="K177" s="33"/>
      <c r="L177" s="33"/>
    </row>
    <row r="178" spans="1:12" ht="12.75" customHeight="1" x14ac:dyDescent="0.15">
      <c r="A178" s="33"/>
      <c r="B178" s="64"/>
      <c r="C178" s="34"/>
      <c r="E178" s="29"/>
      <c r="F178" s="29"/>
      <c r="G178" s="29"/>
      <c r="H178" s="29"/>
      <c r="I178" s="33"/>
      <c r="J178" s="33"/>
      <c r="K178" s="33"/>
      <c r="L178" s="33"/>
    </row>
    <row r="179" spans="1:12" ht="12.75" customHeight="1" x14ac:dyDescent="0.2">
      <c r="A179" s="33"/>
      <c r="D179" s="127" t="s">
        <v>335</v>
      </c>
      <c r="E179" s="124"/>
      <c r="F179" s="124"/>
      <c r="G179" s="29"/>
      <c r="H179" s="29"/>
      <c r="I179" s="33"/>
      <c r="J179" s="33"/>
      <c r="K179" s="33"/>
      <c r="L179" s="33"/>
    </row>
    <row r="180" spans="1:12" ht="12.75" customHeight="1" x14ac:dyDescent="0.2">
      <c r="A180" s="33"/>
      <c r="B180" s="125"/>
      <c r="D180" s="126" t="s">
        <v>317</v>
      </c>
      <c r="E180" s="107">
        <f>SUM(B105+B117+B158+B176)</f>
        <v>63</v>
      </c>
      <c r="F180" s="124"/>
      <c r="G180" s="29"/>
      <c r="H180" s="29"/>
      <c r="I180" s="33"/>
      <c r="J180" s="33"/>
      <c r="K180" s="33"/>
      <c r="L180" s="33"/>
    </row>
    <row r="181" spans="1:12" ht="12.75" customHeight="1" x14ac:dyDescent="0.2">
      <c r="A181" s="33"/>
      <c r="B181" s="125"/>
      <c r="D181" s="126" t="s">
        <v>318</v>
      </c>
      <c r="E181" s="107">
        <f>SUM(E105+E117+E158+E176)</f>
        <v>168</v>
      </c>
      <c r="F181" s="124"/>
      <c r="G181" s="29"/>
      <c r="H181" s="29"/>
      <c r="I181" s="33"/>
      <c r="J181" s="33"/>
      <c r="K181" s="33"/>
      <c r="L181" s="33"/>
    </row>
    <row r="182" spans="1:12" ht="12.75" customHeight="1" x14ac:dyDescent="0.2">
      <c r="A182" s="33"/>
      <c r="B182" s="125"/>
      <c r="D182" s="126" t="s">
        <v>319</v>
      </c>
      <c r="E182" s="107">
        <f>SUM(H105+H117+H158+H176)</f>
        <v>636</v>
      </c>
      <c r="F182" s="124"/>
      <c r="G182" s="29"/>
      <c r="H182" s="29"/>
      <c r="I182" s="33"/>
      <c r="J182" s="33"/>
      <c r="K182" s="33"/>
      <c r="L182" s="33"/>
    </row>
    <row r="183" spans="1:12" ht="12.75" customHeight="1" x14ac:dyDescent="0.2">
      <c r="A183" s="33"/>
      <c r="B183" s="125"/>
      <c r="C183" s="123"/>
      <c r="E183" s="124"/>
      <c r="F183" s="124"/>
      <c r="G183" s="29"/>
      <c r="H183" s="29"/>
      <c r="I183" s="33"/>
      <c r="J183" s="33"/>
      <c r="K183" s="33"/>
      <c r="L183" s="33"/>
    </row>
    <row r="184" spans="1:12" ht="12.75" customHeight="1" x14ac:dyDescent="0.2">
      <c r="A184" s="33"/>
      <c r="B184" s="112"/>
      <c r="D184" s="127" t="s">
        <v>243</v>
      </c>
      <c r="E184" s="124"/>
      <c r="F184" s="124"/>
      <c r="G184" s="29"/>
      <c r="H184" s="29"/>
      <c r="I184" s="33"/>
      <c r="J184" s="33"/>
      <c r="K184" s="33"/>
      <c r="L184" s="33"/>
    </row>
    <row r="185" spans="1:12" ht="12.75" customHeight="1" x14ac:dyDescent="0.2">
      <c r="A185" s="33"/>
      <c r="B185" s="125"/>
      <c r="C185" s="109"/>
      <c r="E185" s="117" t="s">
        <v>231</v>
      </c>
      <c r="F185" s="117" t="s">
        <v>232</v>
      </c>
      <c r="G185" s="29"/>
      <c r="H185" s="29"/>
      <c r="I185" s="33"/>
      <c r="J185" s="33"/>
      <c r="K185" s="33"/>
      <c r="L185" s="33"/>
    </row>
    <row r="186" spans="1:12" ht="12.75" customHeight="1" x14ac:dyDescent="0.2">
      <c r="A186" s="91"/>
      <c r="B186" s="112"/>
      <c r="D186" s="128" t="s">
        <v>261</v>
      </c>
      <c r="E186" s="109"/>
      <c r="F186" s="109"/>
      <c r="G186" s="30"/>
      <c r="H186" s="92"/>
      <c r="I186" s="33"/>
      <c r="J186" s="33"/>
      <c r="K186" s="57"/>
      <c r="L186" s="57"/>
    </row>
    <row r="187" spans="1:12" ht="12.75" customHeight="1" x14ac:dyDescent="0.15">
      <c r="A187" s="29"/>
      <c r="B187" s="119"/>
      <c r="D187" s="152" t="s">
        <v>227</v>
      </c>
      <c r="E187" s="130">
        <f>COUNTIF(I2:I175, "*ELEV_BACT*")</f>
        <v>51</v>
      </c>
      <c r="F187" s="120">
        <f>E187/E190</f>
        <v>0.30357142857142855</v>
      </c>
      <c r="G187" s="33"/>
      <c r="H187" s="49"/>
      <c r="I187" s="33"/>
      <c r="J187" s="33"/>
      <c r="K187" s="33"/>
      <c r="L187" s="33"/>
    </row>
    <row r="188" spans="1:12" ht="12.75" customHeight="1" x14ac:dyDescent="0.15">
      <c r="A188" s="29"/>
      <c r="B188" s="119"/>
      <c r="D188" s="131" t="s">
        <v>228</v>
      </c>
      <c r="E188" s="107">
        <f>COUNTIF(I2:I175, "*RAINFALL*")</f>
        <v>95</v>
      </c>
      <c r="F188" s="120">
        <f>E188/E190</f>
        <v>0.56547619047619047</v>
      </c>
      <c r="G188" s="33"/>
      <c r="H188" s="49"/>
      <c r="I188" s="33"/>
      <c r="J188" s="33"/>
      <c r="K188" s="33"/>
      <c r="L188" s="33"/>
    </row>
    <row r="189" spans="1:12" ht="12.75" customHeight="1" x14ac:dyDescent="0.15">
      <c r="A189" s="29"/>
      <c r="B189" s="119"/>
      <c r="D189" s="131" t="s">
        <v>246</v>
      </c>
      <c r="E189" s="132">
        <f>COUNTIF(I2:I175, "*OTHER*")</f>
        <v>22</v>
      </c>
      <c r="F189" s="122">
        <f>E189/E190</f>
        <v>0.13095238095238096</v>
      </c>
      <c r="G189" s="33"/>
      <c r="H189" s="49"/>
      <c r="I189" s="33"/>
      <c r="J189" s="20"/>
      <c r="K189" s="20"/>
      <c r="L189" s="20"/>
    </row>
    <row r="190" spans="1:12" ht="12.75" customHeight="1" x14ac:dyDescent="0.2">
      <c r="B190" s="112"/>
      <c r="D190" s="131"/>
      <c r="E190" s="134">
        <f>SUM(E187:E189)</f>
        <v>168</v>
      </c>
      <c r="F190" s="120">
        <f>SUM(F187:F189)</f>
        <v>1</v>
      </c>
      <c r="G190" s="33"/>
      <c r="I190" s="90"/>
      <c r="J190" s="33"/>
      <c r="K190" s="33"/>
      <c r="L190" s="33"/>
    </row>
    <row r="191" spans="1:12" ht="12.75" customHeight="1" x14ac:dyDescent="0.2">
      <c r="B191" s="112"/>
      <c r="D191" s="128" t="s">
        <v>262</v>
      </c>
      <c r="E191" s="109"/>
      <c r="F191" s="130"/>
      <c r="H191" s="88"/>
      <c r="I191" s="89"/>
      <c r="J191" s="48"/>
      <c r="K191" s="97"/>
      <c r="L191" s="97"/>
    </row>
    <row r="192" spans="1:12" ht="12.75" customHeight="1" x14ac:dyDescent="0.2">
      <c r="B192" s="112"/>
      <c r="D192" s="129" t="s">
        <v>230</v>
      </c>
      <c r="E192" s="130">
        <f>COUNTIF(J2:J175, "*ENTERO*")</f>
        <v>51</v>
      </c>
      <c r="F192" s="120">
        <f>E192/E195</f>
        <v>0.30357142857142855</v>
      </c>
      <c r="I192" s="98"/>
      <c r="J192" s="48"/>
      <c r="K192" s="97"/>
      <c r="L192" s="97"/>
    </row>
    <row r="193" spans="1:12" ht="12.75" customHeight="1" x14ac:dyDescent="0.2">
      <c r="B193" s="112"/>
      <c r="D193" s="129" t="s">
        <v>229</v>
      </c>
      <c r="E193" s="107">
        <f>COUNTIF(J2:J175, "*PREEMPT*")</f>
        <v>111</v>
      </c>
      <c r="F193" s="120">
        <f>E193/E195</f>
        <v>0.6607142857142857</v>
      </c>
      <c r="I193" s="98"/>
      <c r="J193" s="48"/>
      <c r="K193" s="97"/>
      <c r="L193" s="97"/>
    </row>
    <row r="194" spans="1:12" ht="12.75" customHeight="1" x14ac:dyDescent="0.2">
      <c r="B194" s="112"/>
      <c r="D194" s="131" t="s">
        <v>246</v>
      </c>
      <c r="E194" s="132">
        <f>COUNTIF(J2:J175, "*OTHER*")</f>
        <v>6</v>
      </c>
      <c r="F194" s="122">
        <f>E194/E195</f>
        <v>3.5714285714285712E-2</v>
      </c>
      <c r="I194" s="99"/>
      <c r="J194" s="100"/>
      <c r="K194" s="97"/>
      <c r="L194" s="97"/>
    </row>
    <row r="195" spans="1:12" ht="12.75" customHeight="1" x14ac:dyDescent="0.2">
      <c r="B195" s="112"/>
      <c r="D195" s="131"/>
      <c r="E195" s="134">
        <f>SUM(E192:E194)</f>
        <v>168</v>
      </c>
      <c r="F195" s="120">
        <f>SUM(F192:F194)</f>
        <v>0.99999999999999989</v>
      </c>
      <c r="I195" s="90"/>
      <c r="J195" s="33"/>
      <c r="K195" s="48"/>
      <c r="L195" s="48"/>
    </row>
    <row r="196" spans="1:12" ht="12.75" customHeight="1" x14ac:dyDescent="0.2">
      <c r="B196" s="112"/>
      <c r="D196" s="128" t="s">
        <v>263</v>
      </c>
      <c r="E196" s="109"/>
      <c r="F196" s="130"/>
      <c r="I196" s="89"/>
      <c r="J196" s="48"/>
      <c r="K196" s="97"/>
      <c r="L196" s="97"/>
    </row>
    <row r="197" spans="1:12" ht="12.75" customHeight="1" x14ac:dyDescent="0.2">
      <c r="B197" s="112"/>
      <c r="D197" s="129" t="s">
        <v>244</v>
      </c>
      <c r="E197" s="130">
        <f>COUNTIF(K2:K175, "*SSO*")</f>
        <v>31</v>
      </c>
      <c r="F197" s="120">
        <f>E197/E203</f>
        <v>0.18452380952380953</v>
      </c>
      <c r="I197" s="89"/>
      <c r="J197" s="48"/>
      <c r="K197" s="97"/>
      <c r="L197" s="97"/>
    </row>
    <row r="198" spans="1:12" ht="12.75" customHeight="1" x14ac:dyDescent="0.2">
      <c r="B198" s="112"/>
      <c r="D198" s="129" t="s">
        <v>245</v>
      </c>
      <c r="E198" s="130">
        <f>COUNTIF(K2:K175, "*STORM*")</f>
        <v>102</v>
      </c>
      <c r="F198" s="120">
        <f>E198/E203</f>
        <v>0.6071428571428571</v>
      </c>
      <c r="I198" s="99"/>
      <c r="J198" s="100"/>
      <c r="K198" s="97"/>
      <c r="L198" s="97"/>
    </row>
    <row r="199" spans="1:12" ht="12.75" customHeight="1" x14ac:dyDescent="0.2">
      <c r="B199" s="112"/>
      <c r="D199" s="129" t="s">
        <v>302</v>
      </c>
      <c r="E199" s="130">
        <f>COUNTIF(K2:K175, "*RUNOFF*")</f>
        <v>3</v>
      </c>
      <c r="F199" s="120">
        <f>E199/E203</f>
        <v>1.7857142857142856E-2</v>
      </c>
      <c r="I199" s="99"/>
      <c r="J199" s="100"/>
      <c r="K199" s="97"/>
      <c r="L199" s="97"/>
    </row>
    <row r="200" spans="1:12" ht="12.75" customHeight="1" x14ac:dyDescent="0.2">
      <c r="B200" s="112"/>
      <c r="D200" s="129" t="s">
        <v>300</v>
      </c>
      <c r="E200" s="130">
        <f>COUNTIF(K2:K175, "*SEPTIC*")</f>
        <v>1</v>
      </c>
      <c r="F200" s="120">
        <f>E200/E203</f>
        <v>5.9523809523809521E-3</v>
      </c>
      <c r="I200" s="90"/>
      <c r="J200" s="33"/>
      <c r="K200" s="48"/>
      <c r="L200" s="48"/>
    </row>
    <row r="201" spans="1:12" ht="12.75" customHeight="1" x14ac:dyDescent="0.2">
      <c r="B201" s="112"/>
      <c r="D201" s="129" t="s">
        <v>246</v>
      </c>
      <c r="E201" s="130">
        <f>COUNTIF(K2:K175, "*OTHER*")</f>
        <v>24</v>
      </c>
      <c r="F201" s="120">
        <f>E201/E203</f>
        <v>0.14285714285714285</v>
      </c>
      <c r="I201" s="77"/>
      <c r="J201" s="48"/>
      <c r="K201" s="97"/>
      <c r="L201" s="97"/>
    </row>
    <row r="202" spans="1:12" ht="12.75" customHeight="1" x14ac:dyDescent="0.2">
      <c r="B202" s="112"/>
      <c r="D202" s="129" t="s">
        <v>247</v>
      </c>
      <c r="E202" s="132">
        <f>COUNTIF(K2:K175, "*UNKNOWN*")</f>
        <v>7</v>
      </c>
      <c r="F202" s="122">
        <f>E202/E203</f>
        <v>4.1666666666666664E-2</v>
      </c>
      <c r="I202" s="77"/>
      <c r="J202" s="48"/>
      <c r="K202" s="97"/>
      <c r="L202" s="97"/>
    </row>
    <row r="203" spans="1:12" ht="12.75" customHeight="1" x14ac:dyDescent="0.2">
      <c r="B203" s="112"/>
      <c r="C203" s="112"/>
      <c r="E203" s="134">
        <f>SUM(E197:E202)</f>
        <v>168</v>
      </c>
      <c r="F203" s="120">
        <f>SUM(F197:F202)</f>
        <v>0.99999999999999989</v>
      </c>
      <c r="I203" s="77"/>
      <c r="J203" s="48"/>
      <c r="K203" s="97"/>
      <c r="L203" s="97"/>
    </row>
    <row r="204" spans="1:12" ht="12.75" customHeight="1" x14ac:dyDescent="0.15">
      <c r="I204" s="77"/>
      <c r="J204" s="48"/>
      <c r="K204" s="97"/>
      <c r="L204" s="97"/>
    </row>
    <row r="205" spans="1:12" ht="12.75" customHeight="1" x14ac:dyDescent="0.15">
      <c r="A205" s="108" t="s">
        <v>321</v>
      </c>
      <c r="I205" s="77"/>
      <c r="J205" s="48"/>
      <c r="K205" s="97"/>
      <c r="L205" s="97"/>
    </row>
    <row r="206" spans="1:12" ht="12.75" customHeight="1" x14ac:dyDescent="0.15">
      <c r="C206" s="1"/>
      <c r="I206" s="24"/>
      <c r="J206" s="100"/>
      <c r="K206" s="24"/>
      <c r="L206" s="24"/>
    </row>
    <row r="207" spans="1:12" ht="12.75" customHeight="1" x14ac:dyDescent="0.2">
      <c r="A207" s="117" t="s">
        <v>13</v>
      </c>
      <c r="B207" s="117" t="s">
        <v>14</v>
      </c>
      <c r="C207" s="117" t="s">
        <v>11</v>
      </c>
      <c r="D207" s="117" t="s">
        <v>320</v>
      </c>
    </row>
    <row r="208" spans="1:12" ht="12.75" customHeight="1" x14ac:dyDescent="0.15">
      <c r="A208" s="77" t="s">
        <v>44</v>
      </c>
      <c r="B208" s="77" t="s">
        <v>45</v>
      </c>
      <c r="C208" s="157" t="s">
        <v>46</v>
      </c>
      <c r="D208" s="77">
        <v>2</v>
      </c>
    </row>
    <row r="209" spans="1:4" ht="12.75" customHeight="1" x14ac:dyDescent="0.15">
      <c r="A209" s="77" t="s">
        <v>44</v>
      </c>
      <c r="B209" s="77" t="s">
        <v>49</v>
      </c>
      <c r="C209" s="157" t="s">
        <v>50</v>
      </c>
      <c r="D209" s="77">
        <v>3</v>
      </c>
    </row>
    <row r="210" spans="1:4" ht="12.75" customHeight="1" x14ac:dyDescent="0.15">
      <c r="A210" s="77" t="s">
        <v>44</v>
      </c>
      <c r="B210" s="77" t="s">
        <v>51</v>
      </c>
      <c r="C210" s="77" t="s">
        <v>52</v>
      </c>
      <c r="D210" s="77">
        <v>2</v>
      </c>
    </row>
    <row r="211" spans="1:4" ht="12.75" customHeight="1" x14ac:dyDescent="0.15">
      <c r="A211" s="77" t="s">
        <v>44</v>
      </c>
      <c r="B211" s="77" t="s">
        <v>53</v>
      </c>
      <c r="C211" s="77" t="s">
        <v>54</v>
      </c>
      <c r="D211" s="77">
        <v>2</v>
      </c>
    </row>
    <row r="212" spans="1:4" ht="12.75" customHeight="1" x14ac:dyDescent="0.15">
      <c r="A212" s="77" t="s">
        <v>44</v>
      </c>
      <c r="B212" s="77" t="s">
        <v>55</v>
      </c>
      <c r="C212" s="77" t="s">
        <v>56</v>
      </c>
      <c r="D212" s="77">
        <v>3</v>
      </c>
    </row>
    <row r="213" spans="1:4" ht="12.75" customHeight="1" x14ac:dyDescent="0.15">
      <c r="A213" s="77" t="s">
        <v>44</v>
      </c>
      <c r="B213" s="77" t="s">
        <v>57</v>
      </c>
      <c r="C213" s="77" t="s">
        <v>58</v>
      </c>
      <c r="D213" s="77">
        <v>3</v>
      </c>
    </row>
    <row r="214" spans="1:4" ht="12.75" customHeight="1" x14ac:dyDescent="0.15">
      <c r="A214" s="77" t="s">
        <v>44</v>
      </c>
      <c r="B214" s="77" t="s">
        <v>59</v>
      </c>
      <c r="C214" s="77" t="s">
        <v>60</v>
      </c>
      <c r="D214" s="77">
        <v>2</v>
      </c>
    </row>
    <row r="215" spans="1:4" ht="12.75" customHeight="1" x14ac:dyDescent="0.15">
      <c r="A215" s="77" t="s">
        <v>44</v>
      </c>
      <c r="B215" s="77" t="s">
        <v>61</v>
      </c>
      <c r="C215" s="77" t="s">
        <v>62</v>
      </c>
      <c r="D215" s="77">
        <v>3</v>
      </c>
    </row>
    <row r="216" spans="1:4" ht="12.75" customHeight="1" x14ac:dyDescent="0.15">
      <c r="A216" s="77" t="s">
        <v>44</v>
      </c>
      <c r="B216" s="77" t="s">
        <v>63</v>
      </c>
      <c r="C216" s="77" t="s">
        <v>64</v>
      </c>
      <c r="D216" s="77">
        <v>2</v>
      </c>
    </row>
    <row r="217" spans="1:4" ht="12.75" customHeight="1" x14ac:dyDescent="0.15">
      <c r="A217" s="77" t="s">
        <v>44</v>
      </c>
      <c r="B217" s="77" t="s">
        <v>65</v>
      </c>
      <c r="C217" s="77" t="s">
        <v>66</v>
      </c>
      <c r="D217" s="77">
        <v>2</v>
      </c>
    </row>
    <row r="218" spans="1:4" ht="12.75" customHeight="1" x14ac:dyDescent="0.15">
      <c r="A218" s="77" t="s">
        <v>44</v>
      </c>
      <c r="B218" s="77" t="s">
        <v>67</v>
      </c>
      <c r="C218" s="77" t="s">
        <v>68</v>
      </c>
      <c r="D218" s="77">
        <v>3</v>
      </c>
    </row>
    <row r="219" spans="1:4" ht="12.75" customHeight="1" x14ac:dyDescent="0.15">
      <c r="A219" s="77" t="s">
        <v>44</v>
      </c>
      <c r="B219" s="77" t="s">
        <v>73</v>
      </c>
      <c r="C219" s="77" t="s">
        <v>74</v>
      </c>
      <c r="D219" s="77">
        <v>2</v>
      </c>
    </row>
    <row r="220" spans="1:4" ht="12.75" customHeight="1" x14ac:dyDescent="0.15">
      <c r="A220" s="77" t="s">
        <v>44</v>
      </c>
      <c r="B220" s="77" t="s">
        <v>75</v>
      </c>
      <c r="C220" s="77" t="s">
        <v>76</v>
      </c>
      <c r="D220" s="77">
        <v>3</v>
      </c>
    </row>
    <row r="221" spans="1:4" ht="12.75" customHeight="1" x14ac:dyDescent="0.15">
      <c r="A221" s="77" t="s">
        <v>44</v>
      </c>
      <c r="B221" s="77" t="s">
        <v>77</v>
      </c>
      <c r="C221" s="77" t="s">
        <v>78</v>
      </c>
      <c r="D221" s="77">
        <v>3</v>
      </c>
    </row>
    <row r="222" spans="1:4" ht="12.75" customHeight="1" x14ac:dyDescent="0.15">
      <c r="A222" s="77" t="s">
        <v>44</v>
      </c>
      <c r="B222" s="77" t="s">
        <v>79</v>
      </c>
      <c r="C222" s="77" t="s">
        <v>80</v>
      </c>
      <c r="D222" s="77">
        <v>3</v>
      </c>
    </row>
    <row r="223" spans="1:4" ht="12.75" customHeight="1" x14ac:dyDescent="0.15">
      <c r="A223" s="77" t="s">
        <v>44</v>
      </c>
      <c r="B223" s="77" t="s">
        <v>81</v>
      </c>
      <c r="C223" s="77" t="s">
        <v>82</v>
      </c>
      <c r="D223" s="77">
        <v>2</v>
      </c>
    </row>
    <row r="224" spans="1:4" ht="12.75" customHeight="1" x14ac:dyDescent="0.15">
      <c r="A224" s="77" t="s">
        <v>44</v>
      </c>
      <c r="B224" s="77" t="s">
        <v>83</v>
      </c>
      <c r="C224" s="77" t="s">
        <v>84</v>
      </c>
      <c r="D224" s="77">
        <v>3</v>
      </c>
    </row>
    <row r="225" spans="1:4" ht="12.75" customHeight="1" x14ac:dyDescent="0.15">
      <c r="A225" s="77" t="s">
        <v>44</v>
      </c>
      <c r="B225" s="77" t="s">
        <v>92</v>
      </c>
      <c r="C225" s="77" t="s">
        <v>93</v>
      </c>
      <c r="D225" s="77">
        <v>3</v>
      </c>
    </row>
    <row r="226" spans="1:4" ht="12.75" customHeight="1" x14ac:dyDescent="0.15">
      <c r="A226" s="77" t="s">
        <v>44</v>
      </c>
      <c r="B226" s="77" t="s">
        <v>94</v>
      </c>
      <c r="C226" s="77" t="s">
        <v>95</v>
      </c>
      <c r="D226" s="77">
        <v>3</v>
      </c>
    </row>
    <row r="227" spans="1:4" ht="12.75" customHeight="1" x14ac:dyDescent="0.15">
      <c r="A227" s="77" t="s">
        <v>44</v>
      </c>
      <c r="B227" s="77" t="s">
        <v>96</v>
      </c>
      <c r="C227" s="77" t="s">
        <v>97</v>
      </c>
      <c r="D227" s="77">
        <v>3</v>
      </c>
    </row>
    <row r="228" spans="1:4" ht="12.75" customHeight="1" x14ac:dyDescent="0.15">
      <c r="A228" s="78" t="s">
        <v>44</v>
      </c>
      <c r="B228" s="78" t="s">
        <v>98</v>
      </c>
      <c r="C228" s="78" t="s">
        <v>99</v>
      </c>
      <c r="D228" s="78">
        <v>3</v>
      </c>
    </row>
    <row r="229" spans="1:4" ht="12.75" customHeight="1" x14ac:dyDescent="0.15">
      <c r="A229" s="77"/>
      <c r="B229" s="34">
        <f>COUNTA(B208:B228)</f>
        <v>21</v>
      </c>
      <c r="C229" s="77"/>
      <c r="D229" s="77"/>
    </row>
    <row r="230" spans="1:4" ht="12.75" customHeight="1" x14ac:dyDescent="0.15">
      <c r="A230" s="77"/>
      <c r="B230" s="77"/>
      <c r="C230" s="77"/>
      <c r="D230" s="77"/>
    </row>
    <row r="231" spans="1:4" ht="12.75" customHeight="1" x14ac:dyDescent="0.15">
      <c r="A231" s="77" t="s">
        <v>111</v>
      </c>
      <c r="B231" s="77" t="s">
        <v>112</v>
      </c>
      <c r="C231" s="77" t="s">
        <v>113</v>
      </c>
      <c r="D231" s="77">
        <v>2</v>
      </c>
    </row>
    <row r="232" spans="1:4" ht="12.75" customHeight="1" x14ac:dyDescent="0.15">
      <c r="A232" s="77" t="s">
        <v>111</v>
      </c>
      <c r="B232" s="77" t="s">
        <v>114</v>
      </c>
      <c r="C232" s="77" t="s">
        <v>115</v>
      </c>
      <c r="D232" s="77">
        <v>2</v>
      </c>
    </row>
    <row r="233" spans="1:4" ht="12.75" customHeight="1" x14ac:dyDescent="0.15">
      <c r="A233" s="77" t="s">
        <v>111</v>
      </c>
      <c r="B233" s="77" t="s">
        <v>124</v>
      </c>
      <c r="C233" s="77" t="s">
        <v>125</v>
      </c>
      <c r="D233" s="77">
        <v>2</v>
      </c>
    </row>
    <row r="234" spans="1:4" ht="12.75" customHeight="1" x14ac:dyDescent="0.15">
      <c r="A234" s="77" t="s">
        <v>111</v>
      </c>
      <c r="B234" s="77" t="s">
        <v>286</v>
      </c>
      <c r="C234" s="77" t="s">
        <v>287</v>
      </c>
      <c r="D234" s="77">
        <v>2</v>
      </c>
    </row>
    <row r="235" spans="1:4" ht="12.75" customHeight="1" x14ac:dyDescent="0.15">
      <c r="A235" s="77" t="s">
        <v>111</v>
      </c>
      <c r="B235" s="77" t="s">
        <v>140</v>
      </c>
      <c r="C235" s="77" t="s">
        <v>141</v>
      </c>
      <c r="D235" s="77">
        <v>2</v>
      </c>
    </row>
    <row r="236" spans="1:4" ht="12.75" customHeight="1" x14ac:dyDescent="0.15">
      <c r="A236" s="78" t="s">
        <v>111</v>
      </c>
      <c r="B236" s="78" t="s">
        <v>144</v>
      </c>
      <c r="C236" s="78" t="s">
        <v>145</v>
      </c>
      <c r="D236" s="78">
        <v>2</v>
      </c>
    </row>
    <row r="237" spans="1:4" ht="12.75" customHeight="1" x14ac:dyDescent="0.15">
      <c r="A237" s="77"/>
      <c r="B237" s="34">
        <f>COUNTA(B231:B236)</f>
        <v>6</v>
      </c>
      <c r="C237" s="77"/>
      <c r="D237" s="77"/>
    </row>
    <row r="238" spans="1:4" ht="12.75" customHeight="1" x14ac:dyDescent="0.15">
      <c r="A238" s="77"/>
      <c r="B238" s="77"/>
      <c r="C238" s="77"/>
      <c r="D238" s="77"/>
    </row>
    <row r="239" spans="1:4" ht="12.75" customHeight="1" x14ac:dyDescent="0.15">
      <c r="A239" s="78" t="s">
        <v>146</v>
      </c>
      <c r="B239" s="78" t="s">
        <v>165</v>
      </c>
      <c r="C239" s="78" t="s">
        <v>166</v>
      </c>
      <c r="D239" s="78">
        <v>2</v>
      </c>
    </row>
    <row r="240" spans="1:4" ht="12.75" customHeight="1" x14ac:dyDescent="0.15">
      <c r="A240" s="154"/>
      <c r="B240" s="34">
        <f>COUNTA(B239:B239)</f>
        <v>1</v>
      </c>
      <c r="C240" s="155"/>
      <c r="D240" s="156"/>
    </row>
    <row r="241" spans="2:4" ht="12.75" customHeight="1" x14ac:dyDescent="0.15"/>
    <row r="242" spans="2:4" ht="12" x14ac:dyDescent="0.2">
      <c r="B242" s="21"/>
      <c r="C242" s="127" t="s">
        <v>322</v>
      </c>
      <c r="D242" s="124"/>
    </row>
    <row r="243" spans="2:4" ht="12" x14ac:dyDescent="0.15">
      <c r="B243" s="21"/>
      <c r="C243" s="126" t="s">
        <v>330</v>
      </c>
      <c r="D243" s="123">
        <f>B229+B237+B240</f>
        <v>28</v>
      </c>
    </row>
    <row r="244" spans="2:4" ht="12" x14ac:dyDescent="0.15">
      <c r="B244" s="21"/>
      <c r="C244" s="126" t="s">
        <v>331</v>
      </c>
      <c r="D244" s="119">
        <f>COUNTIFS(I2:I175,"=RAINFALL",J2:J175, "=PREEMPT")</f>
        <v>95</v>
      </c>
    </row>
  </sheetData>
  <sortState ref="A160:R175">
    <sortCondition ref="C160:C175"/>
    <sortCondition ref="F160:F175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Connecticut Beach Actions</oddHeader>
    <oddFooter>&amp;R&amp;P of &amp;N</oddFooter>
  </headerFooter>
  <rowBreaks count="2" manualBreakCount="2">
    <brk id="169" max="10" man="1"/>
    <brk id="20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86"/>
  <sheetViews>
    <sheetView zoomScaleNormal="100" workbookViewId="0">
      <pane ySplit="2" topLeftCell="A3" activePane="bottomLeft" state="frozen"/>
      <selection pane="bottomLeft" activeCell="N32" sqref="N32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5" customWidth="1"/>
    <col min="4" max="4" width="6.570312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83" t="s">
        <v>26</v>
      </c>
      <c r="C1" s="184"/>
      <c r="D1" s="184"/>
      <c r="E1" s="184"/>
      <c r="F1" s="184"/>
      <c r="G1" s="32"/>
      <c r="H1" s="181" t="s">
        <v>25</v>
      </c>
      <c r="I1" s="182"/>
      <c r="J1" s="182"/>
      <c r="K1" s="182"/>
      <c r="L1" s="182"/>
    </row>
    <row r="2" spans="1:148" s="8" customFormat="1" ht="48" customHeight="1" x14ac:dyDescent="0.2">
      <c r="A2" s="4" t="s">
        <v>13</v>
      </c>
      <c r="B2" s="3" t="s">
        <v>14</v>
      </c>
      <c r="C2" s="3" t="s">
        <v>333</v>
      </c>
      <c r="D2" s="3" t="s">
        <v>206</v>
      </c>
      <c r="E2" s="3" t="s">
        <v>3</v>
      </c>
      <c r="F2" s="3" t="s">
        <v>19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74" t="s">
        <v>44</v>
      </c>
      <c r="B3" s="74" t="s">
        <v>45</v>
      </c>
      <c r="C3" s="74" t="s">
        <v>46</v>
      </c>
      <c r="D3" s="74">
        <v>2</v>
      </c>
      <c r="E3" s="61">
        <v>3</v>
      </c>
      <c r="F3" s="61">
        <v>6</v>
      </c>
      <c r="G3" s="61"/>
      <c r="H3" s="61"/>
      <c r="I3" s="61">
        <v>3</v>
      </c>
      <c r="J3" s="61"/>
      <c r="K3" s="61"/>
      <c r="L3" s="61"/>
    </row>
    <row r="4" spans="1:148" ht="12.75" customHeight="1" x14ac:dyDescent="0.2">
      <c r="A4" s="77" t="s">
        <v>44</v>
      </c>
      <c r="B4" s="77" t="s">
        <v>47</v>
      </c>
      <c r="C4" s="77" t="s">
        <v>48</v>
      </c>
      <c r="D4" s="77">
        <v>2</v>
      </c>
      <c r="E4" s="76">
        <v>2</v>
      </c>
      <c r="F4" s="76">
        <v>5</v>
      </c>
      <c r="G4" s="76"/>
      <c r="H4" s="76"/>
      <c r="I4" s="76">
        <v>1</v>
      </c>
      <c r="J4" s="76">
        <v>1</v>
      </c>
      <c r="K4" s="76"/>
      <c r="L4" s="76"/>
    </row>
    <row r="5" spans="1:148" ht="12.75" customHeight="1" x14ac:dyDescent="0.2">
      <c r="A5" s="74" t="s">
        <v>44</v>
      </c>
      <c r="B5" s="74" t="s">
        <v>49</v>
      </c>
      <c r="C5" s="74" t="s">
        <v>50</v>
      </c>
      <c r="D5" s="74">
        <v>3</v>
      </c>
      <c r="E5" s="61">
        <v>9</v>
      </c>
      <c r="F5" s="61">
        <v>14</v>
      </c>
      <c r="G5" s="61"/>
      <c r="H5" s="61">
        <v>5</v>
      </c>
      <c r="I5" s="61">
        <v>3</v>
      </c>
      <c r="J5" s="61">
        <v>1</v>
      </c>
      <c r="K5" s="61"/>
      <c r="L5" s="61"/>
    </row>
    <row r="6" spans="1:148" ht="12.75" customHeight="1" x14ac:dyDescent="0.2">
      <c r="A6" s="74" t="s">
        <v>44</v>
      </c>
      <c r="B6" s="74" t="s">
        <v>51</v>
      </c>
      <c r="C6" s="74" t="s">
        <v>52</v>
      </c>
      <c r="D6" s="74">
        <v>2</v>
      </c>
      <c r="E6" s="61">
        <v>3</v>
      </c>
      <c r="F6" s="61">
        <v>6</v>
      </c>
      <c r="G6" s="61"/>
      <c r="H6" s="61"/>
      <c r="I6" s="61">
        <v>3</v>
      </c>
      <c r="J6" s="61"/>
      <c r="K6" s="61"/>
      <c r="L6" s="61"/>
    </row>
    <row r="7" spans="1:148" ht="12.75" customHeight="1" x14ac:dyDescent="0.2">
      <c r="A7" s="74" t="s">
        <v>44</v>
      </c>
      <c r="B7" s="74" t="s">
        <v>53</v>
      </c>
      <c r="C7" s="74" t="s">
        <v>54</v>
      </c>
      <c r="D7" s="74">
        <v>2</v>
      </c>
      <c r="E7" s="61">
        <v>2</v>
      </c>
      <c r="F7" s="61">
        <v>5</v>
      </c>
      <c r="G7" s="61"/>
      <c r="H7" s="61"/>
      <c r="I7" s="61">
        <v>1</v>
      </c>
      <c r="J7" s="61">
        <v>1</v>
      </c>
      <c r="K7" s="61"/>
      <c r="L7" s="61"/>
    </row>
    <row r="8" spans="1:148" ht="12.75" customHeight="1" x14ac:dyDescent="0.2">
      <c r="A8" s="74" t="s">
        <v>44</v>
      </c>
      <c r="B8" s="74" t="s">
        <v>55</v>
      </c>
      <c r="C8" s="74" t="s">
        <v>56</v>
      </c>
      <c r="D8" s="74">
        <v>3</v>
      </c>
      <c r="E8" s="61">
        <v>6</v>
      </c>
      <c r="F8" s="61">
        <v>10</v>
      </c>
      <c r="G8" s="61"/>
      <c r="H8" s="61">
        <v>2</v>
      </c>
      <c r="I8" s="61">
        <v>4</v>
      </c>
      <c r="J8" s="61"/>
      <c r="K8" s="61"/>
      <c r="L8" s="61"/>
    </row>
    <row r="9" spans="1:148" ht="12.75" customHeight="1" x14ac:dyDescent="0.2">
      <c r="A9" s="74" t="s">
        <v>44</v>
      </c>
      <c r="B9" s="74" t="s">
        <v>57</v>
      </c>
      <c r="C9" s="74" t="s">
        <v>58</v>
      </c>
      <c r="D9" s="74">
        <v>3</v>
      </c>
      <c r="E9" s="61">
        <v>6</v>
      </c>
      <c r="F9" s="61">
        <v>10</v>
      </c>
      <c r="G9" s="61"/>
      <c r="H9" s="61">
        <v>2</v>
      </c>
      <c r="I9" s="61">
        <v>4</v>
      </c>
      <c r="J9" s="61"/>
      <c r="K9" s="61"/>
      <c r="L9" s="61"/>
    </row>
    <row r="10" spans="1:148" ht="12.75" customHeight="1" x14ac:dyDescent="0.2">
      <c r="A10" s="74" t="s">
        <v>44</v>
      </c>
      <c r="B10" s="74" t="s">
        <v>59</v>
      </c>
      <c r="C10" s="74" t="s">
        <v>60</v>
      </c>
      <c r="D10" s="74">
        <v>2</v>
      </c>
      <c r="E10" s="61">
        <v>3</v>
      </c>
      <c r="F10" s="61">
        <v>7</v>
      </c>
      <c r="G10" s="61"/>
      <c r="H10" s="61"/>
      <c r="I10" s="61">
        <v>2</v>
      </c>
      <c r="J10" s="61">
        <v>1</v>
      </c>
      <c r="K10" s="61"/>
      <c r="L10" s="61"/>
    </row>
    <row r="11" spans="1:148" ht="12.75" customHeight="1" x14ac:dyDescent="0.2">
      <c r="A11" s="74" t="s">
        <v>44</v>
      </c>
      <c r="B11" s="74" t="s">
        <v>61</v>
      </c>
      <c r="C11" s="74" t="s">
        <v>62</v>
      </c>
      <c r="D11" s="74">
        <v>3</v>
      </c>
      <c r="E11" s="76">
        <v>4</v>
      </c>
      <c r="F11" s="76">
        <v>7</v>
      </c>
      <c r="G11" s="76"/>
      <c r="H11" s="76">
        <v>2</v>
      </c>
      <c r="I11" s="61">
        <v>1</v>
      </c>
      <c r="J11" s="61">
        <v>1</v>
      </c>
      <c r="K11" s="61"/>
      <c r="L11" s="61"/>
    </row>
    <row r="12" spans="1:148" ht="12.75" customHeight="1" x14ac:dyDescent="0.2">
      <c r="A12" s="74" t="s">
        <v>44</v>
      </c>
      <c r="B12" s="74" t="s">
        <v>63</v>
      </c>
      <c r="C12" s="74" t="s">
        <v>64</v>
      </c>
      <c r="D12" s="74">
        <v>2</v>
      </c>
      <c r="E12" s="61">
        <v>3</v>
      </c>
      <c r="F12" s="61">
        <v>6</v>
      </c>
      <c r="G12" s="61"/>
      <c r="H12" s="61"/>
      <c r="I12" s="61">
        <v>3</v>
      </c>
      <c r="J12" s="61"/>
      <c r="K12" s="61"/>
      <c r="L12" s="61"/>
    </row>
    <row r="13" spans="1:148" ht="12.75" customHeight="1" x14ac:dyDescent="0.2">
      <c r="A13" s="74" t="s">
        <v>44</v>
      </c>
      <c r="B13" s="74" t="s">
        <v>65</v>
      </c>
      <c r="C13" s="74" t="s">
        <v>66</v>
      </c>
      <c r="D13" s="74">
        <v>2</v>
      </c>
      <c r="E13" s="143">
        <v>3</v>
      </c>
      <c r="F13" s="143">
        <v>7</v>
      </c>
      <c r="G13" s="143"/>
      <c r="H13" s="143"/>
      <c r="I13" s="143">
        <v>2</v>
      </c>
      <c r="J13" s="61">
        <v>1</v>
      </c>
      <c r="K13" s="61"/>
      <c r="L13" s="61"/>
    </row>
    <row r="14" spans="1:148" ht="12.75" customHeight="1" x14ac:dyDescent="0.2">
      <c r="A14" s="74" t="s">
        <v>44</v>
      </c>
      <c r="B14" s="74" t="s">
        <v>67</v>
      </c>
      <c r="C14" s="74" t="s">
        <v>68</v>
      </c>
      <c r="D14" s="74">
        <v>3</v>
      </c>
      <c r="E14" s="61">
        <v>4</v>
      </c>
      <c r="F14" s="61">
        <v>11</v>
      </c>
      <c r="G14" s="61"/>
      <c r="H14" s="61">
        <v>1</v>
      </c>
      <c r="I14" s="61">
        <v>2</v>
      </c>
      <c r="J14" s="61">
        <v>1</v>
      </c>
      <c r="K14" s="61"/>
      <c r="L14" s="61"/>
    </row>
    <row r="15" spans="1:148" ht="12.75" customHeight="1" x14ac:dyDescent="0.2">
      <c r="A15" s="74" t="s">
        <v>44</v>
      </c>
      <c r="B15" s="74" t="s">
        <v>69</v>
      </c>
      <c r="C15" s="74" t="s">
        <v>70</v>
      </c>
      <c r="D15" s="74">
        <v>2</v>
      </c>
      <c r="E15" s="61">
        <v>3</v>
      </c>
      <c r="F15" s="61">
        <v>7</v>
      </c>
      <c r="G15" s="61"/>
      <c r="H15" s="61">
        <v>1</v>
      </c>
      <c r="I15" s="61">
        <v>1</v>
      </c>
      <c r="J15" s="61">
        <v>1</v>
      </c>
      <c r="K15" s="61"/>
      <c r="L15" s="61"/>
    </row>
    <row r="16" spans="1:148" ht="12.75" customHeight="1" x14ac:dyDescent="0.2">
      <c r="A16" s="74" t="s">
        <v>44</v>
      </c>
      <c r="B16" s="74" t="s">
        <v>71</v>
      </c>
      <c r="C16" s="74" t="s">
        <v>72</v>
      </c>
      <c r="D16" s="74">
        <v>2</v>
      </c>
      <c r="E16" s="61">
        <v>2</v>
      </c>
      <c r="F16" s="61">
        <v>5</v>
      </c>
      <c r="G16" s="61"/>
      <c r="H16" s="61">
        <v>1</v>
      </c>
      <c r="I16" s="61"/>
      <c r="J16" s="61">
        <v>1</v>
      </c>
      <c r="K16" s="61"/>
      <c r="L16" s="61"/>
    </row>
    <row r="17" spans="1:12" ht="12.75" customHeight="1" x14ac:dyDescent="0.2">
      <c r="A17" s="74" t="s">
        <v>44</v>
      </c>
      <c r="B17" s="74" t="s">
        <v>73</v>
      </c>
      <c r="C17" s="74" t="s">
        <v>74</v>
      </c>
      <c r="D17" s="74">
        <v>2</v>
      </c>
      <c r="E17" s="61">
        <v>3</v>
      </c>
      <c r="F17" s="61">
        <v>6</v>
      </c>
      <c r="G17" s="61"/>
      <c r="H17" s="61"/>
      <c r="I17" s="61">
        <v>3</v>
      </c>
      <c r="J17" s="61"/>
      <c r="K17" s="61"/>
      <c r="L17" s="61"/>
    </row>
    <row r="18" spans="1:12" ht="12.75" customHeight="1" x14ac:dyDescent="0.2">
      <c r="A18" s="74" t="s">
        <v>44</v>
      </c>
      <c r="B18" s="74" t="s">
        <v>75</v>
      </c>
      <c r="C18" s="74" t="s">
        <v>76</v>
      </c>
      <c r="D18" s="74">
        <v>3</v>
      </c>
      <c r="E18" s="58">
        <v>4</v>
      </c>
      <c r="F18" s="58">
        <v>9</v>
      </c>
      <c r="G18" s="58"/>
      <c r="H18" s="58">
        <v>1</v>
      </c>
      <c r="I18" s="58">
        <v>2</v>
      </c>
      <c r="J18" s="58">
        <v>1</v>
      </c>
      <c r="K18" s="58"/>
      <c r="L18" s="58"/>
    </row>
    <row r="19" spans="1:12" ht="12.75" customHeight="1" x14ac:dyDescent="0.2">
      <c r="A19" s="74" t="s">
        <v>44</v>
      </c>
      <c r="B19" s="74" t="s">
        <v>77</v>
      </c>
      <c r="C19" s="74" t="s">
        <v>78</v>
      </c>
      <c r="D19" s="74">
        <v>3</v>
      </c>
      <c r="E19" s="58">
        <v>4</v>
      </c>
      <c r="F19" s="58">
        <v>11</v>
      </c>
      <c r="G19" s="58"/>
      <c r="H19" s="58">
        <v>1</v>
      </c>
      <c r="I19" s="58">
        <v>2</v>
      </c>
      <c r="J19" s="58">
        <v>1</v>
      </c>
      <c r="K19" s="58"/>
      <c r="L19" s="58"/>
    </row>
    <row r="20" spans="1:12" ht="12.75" customHeight="1" x14ac:dyDescent="0.2">
      <c r="A20" s="74" t="s">
        <v>44</v>
      </c>
      <c r="B20" s="74" t="s">
        <v>79</v>
      </c>
      <c r="C20" s="74" t="s">
        <v>80</v>
      </c>
      <c r="D20" s="74">
        <v>3</v>
      </c>
      <c r="E20" s="58">
        <v>6</v>
      </c>
      <c r="F20" s="58">
        <v>10</v>
      </c>
      <c r="G20" s="58"/>
      <c r="H20" s="58">
        <v>2</v>
      </c>
      <c r="I20" s="58">
        <v>4</v>
      </c>
      <c r="J20" s="58"/>
      <c r="K20" s="58"/>
      <c r="L20" s="58"/>
    </row>
    <row r="21" spans="1:12" ht="12.75" customHeight="1" x14ac:dyDescent="0.2">
      <c r="A21" s="74" t="s">
        <v>44</v>
      </c>
      <c r="B21" s="74" t="s">
        <v>81</v>
      </c>
      <c r="C21" s="74" t="s">
        <v>82</v>
      </c>
      <c r="D21" s="74">
        <v>2</v>
      </c>
      <c r="E21" s="58">
        <v>3</v>
      </c>
      <c r="F21" s="58">
        <v>6</v>
      </c>
      <c r="G21" s="58"/>
      <c r="H21" s="58"/>
      <c r="I21" s="58">
        <v>3</v>
      </c>
      <c r="J21" s="58"/>
      <c r="K21" s="58"/>
      <c r="L21" s="58"/>
    </row>
    <row r="22" spans="1:12" ht="12.75" customHeight="1" x14ac:dyDescent="0.2">
      <c r="A22" s="74" t="s">
        <v>44</v>
      </c>
      <c r="B22" s="74" t="s">
        <v>83</v>
      </c>
      <c r="C22" s="74" t="s">
        <v>84</v>
      </c>
      <c r="D22" s="74">
        <v>3</v>
      </c>
      <c r="E22" s="58">
        <v>4</v>
      </c>
      <c r="F22" s="58">
        <v>11</v>
      </c>
      <c r="G22" s="58"/>
      <c r="H22" s="58">
        <v>1</v>
      </c>
      <c r="I22" s="58">
        <v>2</v>
      </c>
      <c r="J22" s="58">
        <v>1</v>
      </c>
      <c r="K22" s="58"/>
      <c r="L22" s="58"/>
    </row>
    <row r="23" spans="1:12" ht="12.75" customHeight="1" x14ac:dyDescent="0.2">
      <c r="A23" s="74" t="s">
        <v>44</v>
      </c>
      <c r="B23" s="74" t="s">
        <v>87</v>
      </c>
      <c r="C23" s="74" t="s">
        <v>88</v>
      </c>
      <c r="D23" s="74">
        <v>3</v>
      </c>
      <c r="E23" s="58">
        <v>4</v>
      </c>
      <c r="F23" s="58">
        <v>8</v>
      </c>
      <c r="G23" s="58"/>
      <c r="H23" s="58"/>
      <c r="I23" s="58">
        <v>4</v>
      </c>
      <c r="J23" s="58"/>
      <c r="K23" s="58"/>
      <c r="L23" s="58"/>
    </row>
    <row r="24" spans="1:12" ht="12.75" customHeight="1" x14ac:dyDescent="0.2">
      <c r="A24" s="77" t="s">
        <v>44</v>
      </c>
      <c r="B24" s="77" t="s">
        <v>89</v>
      </c>
      <c r="C24" s="77" t="s">
        <v>90</v>
      </c>
      <c r="D24" s="77">
        <v>1</v>
      </c>
      <c r="E24" s="58">
        <v>1</v>
      </c>
      <c r="F24" s="58">
        <v>1</v>
      </c>
      <c r="G24" s="58"/>
      <c r="H24" s="58">
        <v>1</v>
      </c>
      <c r="I24" s="58"/>
      <c r="J24" s="58"/>
      <c r="K24" s="58"/>
      <c r="L24" s="58"/>
    </row>
    <row r="25" spans="1:12" ht="12.75" customHeight="1" x14ac:dyDescent="0.2">
      <c r="A25" s="74" t="s">
        <v>44</v>
      </c>
      <c r="B25" s="74" t="s">
        <v>91</v>
      </c>
      <c r="C25" s="74" t="s">
        <v>31</v>
      </c>
      <c r="D25" s="74">
        <v>2</v>
      </c>
      <c r="E25" s="58">
        <v>3</v>
      </c>
      <c r="F25" s="58">
        <v>7</v>
      </c>
      <c r="G25" s="58"/>
      <c r="H25" s="58">
        <v>1</v>
      </c>
      <c r="I25" s="58">
        <v>1</v>
      </c>
      <c r="J25" s="58">
        <v>1</v>
      </c>
      <c r="K25" s="58"/>
      <c r="L25" s="58"/>
    </row>
    <row r="26" spans="1:12" ht="12.75" customHeight="1" x14ac:dyDescent="0.2">
      <c r="A26" s="74" t="s">
        <v>44</v>
      </c>
      <c r="B26" s="74" t="s">
        <v>92</v>
      </c>
      <c r="C26" s="74" t="s">
        <v>93</v>
      </c>
      <c r="D26" s="74">
        <v>3</v>
      </c>
      <c r="E26" s="58">
        <v>4</v>
      </c>
      <c r="F26" s="58">
        <v>11</v>
      </c>
      <c r="G26" s="58"/>
      <c r="H26" s="58">
        <v>1</v>
      </c>
      <c r="I26" s="58">
        <v>2</v>
      </c>
      <c r="J26" s="58">
        <v>1</v>
      </c>
      <c r="K26" s="58"/>
      <c r="L26" s="58"/>
    </row>
    <row r="27" spans="1:12" ht="12.75" customHeight="1" x14ac:dyDescent="0.2">
      <c r="A27" s="74" t="s">
        <v>44</v>
      </c>
      <c r="B27" s="74" t="s">
        <v>94</v>
      </c>
      <c r="C27" s="74" t="s">
        <v>95</v>
      </c>
      <c r="D27" s="74">
        <v>3</v>
      </c>
      <c r="E27" s="58">
        <v>4</v>
      </c>
      <c r="F27" s="58">
        <v>11</v>
      </c>
      <c r="G27" s="58"/>
      <c r="H27" s="58">
        <v>1</v>
      </c>
      <c r="I27" s="58">
        <v>2</v>
      </c>
      <c r="J27" s="58">
        <v>1</v>
      </c>
      <c r="K27" s="58"/>
      <c r="L27" s="58"/>
    </row>
    <row r="28" spans="1:12" ht="12.75" customHeight="1" x14ac:dyDescent="0.2">
      <c r="A28" s="74" t="s">
        <v>44</v>
      </c>
      <c r="B28" s="74" t="s">
        <v>96</v>
      </c>
      <c r="C28" s="74" t="s">
        <v>97</v>
      </c>
      <c r="D28" s="74">
        <v>3</v>
      </c>
      <c r="E28" s="58">
        <v>4</v>
      </c>
      <c r="F28" s="58">
        <v>9</v>
      </c>
      <c r="G28" s="58"/>
      <c r="H28" s="58">
        <v>1</v>
      </c>
      <c r="I28" s="58">
        <v>2</v>
      </c>
      <c r="J28" s="58">
        <v>1</v>
      </c>
      <c r="K28" s="58"/>
      <c r="L28" s="58"/>
    </row>
    <row r="29" spans="1:12" ht="12.75" customHeight="1" x14ac:dyDescent="0.2">
      <c r="A29" s="75" t="s">
        <v>44</v>
      </c>
      <c r="B29" s="75" t="s">
        <v>98</v>
      </c>
      <c r="C29" s="75" t="s">
        <v>99</v>
      </c>
      <c r="D29" s="75">
        <v>3</v>
      </c>
      <c r="E29" s="70">
        <v>6</v>
      </c>
      <c r="F29" s="70">
        <v>10</v>
      </c>
      <c r="G29" s="70"/>
      <c r="H29" s="70">
        <v>2</v>
      </c>
      <c r="I29" s="70">
        <v>4</v>
      </c>
      <c r="J29" s="70"/>
      <c r="K29" s="70"/>
      <c r="L29" s="70"/>
    </row>
    <row r="30" spans="1:12" ht="12.75" customHeight="1" x14ac:dyDescent="0.2">
      <c r="A30" s="33"/>
      <c r="B30" s="34">
        <f>COUNTA(B3:B29)</f>
        <v>27</v>
      </c>
      <c r="C30" s="34"/>
      <c r="D30" s="34"/>
      <c r="E30" s="47">
        <f>SUM(E3:E29)</f>
        <v>103</v>
      </c>
      <c r="F30" s="47">
        <f>SUM(F3:F29)</f>
        <v>216</v>
      </c>
      <c r="G30" s="47"/>
      <c r="H30" s="47">
        <f>SUM(H3:H29)</f>
        <v>26</v>
      </c>
      <c r="I30" s="47">
        <f>SUM(I3:I29)</f>
        <v>61</v>
      </c>
      <c r="J30" s="47">
        <f>SUM(J3:J29)</f>
        <v>16</v>
      </c>
      <c r="K30" s="47">
        <f>SUM(K3:K29)</f>
        <v>0</v>
      </c>
      <c r="L30" s="47">
        <f>SUM(L3:L29)</f>
        <v>0</v>
      </c>
    </row>
    <row r="31" spans="1:12" ht="12.75" customHeight="1" x14ac:dyDescent="0.2">
      <c r="A31" s="33"/>
      <c r="B31" s="33"/>
      <c r="C31" s="33"/>
      <c r="D31" s="33"/>
      <c r="E31" s="37"/>
      <c r="F31" s="37"/>
      <c r="G31" s="37"/>
      <c r="H31" s="37"/>
      <c r="I31" s="37"/>
      <c r="J31" s="37"/>
      <c r="K31" s="37"/>
      <c r="L31" s="37"/>
    </row>
    <row r="32" spans="1:12" ht="12.75" customHeight="1" x14ac:dyDescent="0.2">
      <c r="A32" s="77" t="s">
        <v>100</v>
      </c>
      <c r="B32" s="77" t="s">
        <v>101</v>
      </c>
      <c r="C32" s="77" t="s">
        <v>102</v>
      </c>
      <c r="D32" s="77">
        <v>1</v>
      </c>
      <c r="E32" s="61">
        <v>1</v>
      </c>
      <c r="F32" s="61">
        <v>10</v>
      </c>
      <c r="G32" s="61"/>
      <c r="H32" s="61"/>
      <c r="I32" s="61"/>
      <c r="J32" s="61"/>
      <c r="K32" s="61">
        <v>1</v>
      </c>
      <c r="L32" s="61"/>
    </row>
    <row r="33" spans="1:12" ht="12.75" customHeight="1" x14ac:dyDescent="0.2">
      <c r="A33" s="77" t="s">
        <v>100</v>
      </c>
      <c r="B33" s="77" t="s">
        <v>103</v>
      </c>
      <c r="C33" s="77" t="s">
        <v>104</v>
      </c>
      <c r="D33" s="77">
        <v>1</v>
      </c>
      <c r="E33" s="146">
        <v>1</v>
      </c>
      <c r="F33" s="146">
        <v>7</v>
      </c>
      <c r="G33" s="146"/>
      <c r="H33" s="146"/>
      <c r="I33" s="138"/>
      <c r="J33" s="138">
        <v>1</v>
      </c>
      <c r="K33" s="138"/>
      <c r="L33" s="138"/>
    </row>
    <row r="34" spans="1:12" ht="12.75" customHeight="1" x14ac:dyDescent="0.2">
      <c r="A34" s="77" t="s">
        <v>100</v>
      </c>
      <c r="B34" s="77" t="s">
        <v>105</v>
      </c>
      <c r="C34" s="77" t="s">
        <v>106</v>
      </c>
      <c r="D34" s="77">
        <v>3</v>
      </c>
      <c r="E34" s="138">
        <v>5</v>
      </c>
      <c r="F34" s="138">
        <v>22</v>
      </c>
      <c r="G34" s="138"/>
      <c r="H34" s="138">
        <v>1</v>
      </c>
      <c r="I34" s="138">
        <v>2</v>
      </c>
      <c r="J34" s="138">
        <v>1</v>
      </c>
      <c r="K34" s="138">
        <v>1</v>
      </c>
      <c r="L34" s="138"/>
    </row>
    <row r="35" spans="1:12" ht="12.75" customHeight="1" x14ac:dyDescent="0.2">
      <c r="A35" s="77" t="s">
        <v>100</v>
      </c>
      <c r="B35" s="77" t="s">
        <v>107</v>
      </c>
      <c r="C35" s="77" t="s">
        <v>108</v>
      </c>
      <c r="D35" s="77">
        <v>1</v>
      </c>
      <c r="E35" s="146">
        <v>1</v>
      </c>
      <c r="F35" s="146">
        <v>10</v>
      </c>
      <c r="G35" s="146"/>
      <c r="H35" s="146"/>
      <c r="I35" s="61"/>
      <c r="J35" s="61"/>
      <c r="K35" s="61">
        <v>1</v>
      </c>
      <c r="L35" s="61"/>
    </row>
    <row r="36" spans="1:12" ht="12.75" customHeight="1" x14ac:dyDescent="0.2">
      <c r="A36" s="78" t="s">
        <v>100</v>
      </c>
      <c r="B36" s="78" t="s">
        <v>109</v>
      </c>
      <c r="C36" s="78" t="s">
        <v>110</v>
      </c>
      <c r="D36" s="78">
        <v>1</v>
      </c>
      <c r="E36" s="70">
        <v>2</v>
      </c>
      <c r="F36" s="70">
        <v>30</v>
      </c>
      <c r="G36" s="70"/>
      <c r="H36" s="70"/>
      <c r="I36" s="70"/>
      <c r="J36" s="70">
        <v>1</v>
      </c>
      <c r="K36" s="70">
        <v>1</v>
      </c>
      <c r="L36" s="70"/>
    </row>
    <row r="37" spans="1:12" ht="12.75" customHeight="1" x14ac:dyDescent="0.2">
      <c r="A37" s="33"/>
      <c r="B37" s="34">
        <f>COUNTA(B32:B36)</f>
        <v>5</v>
      </c>
      <c r="C37" s="34"/>
      <c r="D37" s="34"/>
      <c r="E37" s="29">
        <f>SUM(E32:E36)</f>
        <v>10</v>
      </c>
      <c r="F37" s="29">
        <f>SUM(F32:F36)</f>
        <v>79</v>
      </c>
      <c r="G37" s="37"/>
      <c r="H37" s="29">
        <f>SUM(H32:H36)</f>
        <v>1</v>
      </c>
      <c r="I37" s="29">
        <f>SUM(I32:I36)</f>
        <v>2</v>
      </c>
      <c r="J37" s="29">
        <f>SUM(J32:J36)</f>
        <v>3</v>
      </c>
      <c r="K37" s="29">
        <f>SUM(K32:K36)</f>
        <v>4</v>
      </c>
      <c r="L37" s="29">
        <f>SUM(L32:L36)</f>
        <v>0</v>
      </c>
    </row>
    <row r="38" spans="1:12" ht="12.75" customHeight="1" x14ac:dyDescent="0.2">
      <c r="A38" s="33"/>
      <c r="B38" s="33"/>
      <c r="C38" s="33"/>
      <c r="D38" s="33"/>
      <c r="E38" s="37"/>
      <c r="F38" s="37"/>
      <c r="G38" s="37"/>
      <c r="H38" s="37"/>
      <c r="I38" s="37"/>
      <c r="J38" s="37"/>
      <c r="K38" s="37"/>
      <c r="L38" s="37"/>
    </row>
    <row r="39" spans="1:12" ht="12.75" customHeight="1" x14ac:dyDescent="0.2">
      <c r="A39" s="77" t="s">
        <v>111</v>
      </c>
      <c r="B39" s="77" t="s">
        <v>280</v>
      </c>
      <c r="C39" s="77" t="s">
        <v>281</v>
      </c>
      <c r="D39" s="77">
        <v>2</v>
      </c>
      <c r="E39" s="76">
        <v>3</v>
      </c>
      <c r="F39" s="76">
        <v>5</v>
      </c>
      <c r="G39" s="76"/>
      <c r="H39" s="76">
        <v>1</v>
      </c>
      <c r="I39" s="76">
        <v>2</v>
      </c>
      <c r="J39" s="61"/>
      <c r="K39" s="61"/>
      <c r="L39" s="61"/>
    </row>
    <row r="40" spans="1:12" ht="12.75" customHeight="1" x14ac:dyDescent="0.2">
      <c r="A40" s="77" t="s">
        <v>111</v>
      </c>
      <c r="B40" s="77" t="s">
        <v>112</v>
      </c>
      <c r="C40" s="77" t="s">
        <v>113</v>
      </c>
      <c r="D40" s="77">
        <v>2</v>
      </c>
      <c r="E40" s="138">
        <v>2</v>
      </c>
      <c r="F40" s="138">
        <v>15</v>
      </c>
      <c r="G40" s="138"/>
      <c r="H40" s="138"/>
      <c r="I40" s="138">
        <v>1</v>
      </c>
      <c r="J40" s="138"/>
      <c r="K40" s="138">
        <v>1</v>
      </c>
      <c r="L40" s="138"/>
    </row>
    <row r="41" spans="1:12" ht="12.75" customHeight="1" x14ac:dyDescent="0.2">
      <c r="A41" s="77" t="s">
        <v>111</v>
      </c>
      <c r="B41" s="77" t="s">
        <v>114</v>
      </c>
      <c r="C41" s="77" t="s">
        <v>115</v>
      </c>
      <c r="D41" s="77">
        <v>2</v>
      </c>
      <c r="E41" s="146">
        <v>2</v>
      </c>
      <c r="F41" s="146">
        <v>15</v>
      </c>
      <c r="G41" s="146"/>
      <c r="H41" s="146"/>
      <c r="I41" s="146">
        <v>1</v>
      </c>
      <c r="J41" s="138"/>
      <c r="K41" s="138">
        <v>1</v>
      </c>
      <c r="L41" s="138"/>
    </row>
    <row r="42" spans="1:12" ht="12.75" customHeight="1" x14ac:dyDescent="0.2">
      <c r="A42" s="77" t="s">
        <v>111</v>
      </c>
      <c r="B42" s="77" t="s">
        <v>116</v>
      </c>
      <c r="C42" s="77" t="s">
        <v>117</v>
      </c>
      <c r="D42" s="77">
        <v>1</v>
      </c>
      <c r="E42" s="138">
        <v>1</v>
      </c>
      <c r="F42" s="138">
        <v>6</v>
      </c>
      <c r="G42" s="138"/>
      <c r="H42" s="138"/>
      <c r="I42" s="138"/>
      <c r="J42" s="138">
        <v>1</v>
      </c>
      <c r="K42" s="138"/>
      <c r="L42" s="138"/>
    </row>
    <row r="43" spans="1:12" ht="12.75" customHeight="1" x14ac:dyDescent="0.2">
      <c r="A43" s="77" t="s">
        <v>111</v>
      </c>
      <c r="B43" s="77" t="s">
        <v>282</v>
      </c>
      <c r="C43" s="77" t="s">
        <v>283</v>
      </c>
      <c r="D43" s="77">
        <v>2</v>
      </c>
      <c r="E43" s="138">
        <v>2</v>
      </c>
      <c r="F43" s="138">
        <v>4</v>
      </c>
      <c r="G43" s="138"/>
      <c r="H43" s="138"/>
      <c r="I43" s="138">
        <v>2</v>
      </c>
      <c r="J43" s="138"/>
      <c r="K43" s="138"/>
      <c r="L43" s="138"/>
    </row>
    <row r="44" spans="1:12" ht="12.75" customHeight="1" x14ac:dyDescent="0.2">
      <c r="A44" s="77" t="s">
        <v>111</v>
      </c>
      <c r="B44" s="77" t="s">
        <v>284</v>
      </c>
      <c r="C44" s="77" t="s">
        <v>285</v>
      </c>
      <c r="D44" s="77">
        <v>1</v>
      </c>
      <c r="E44" s="138">
        <v>1</v>
      </c>
      <c r="F44" s="138">
        <v>98</v>
      </c>
      <c r="G44" s="138"/>
      <c r="H44" s="138"/>
      <c r="I44" s="138"/>
      <c r="J44" s="138"/>
      <c r="K44" s="138"/>
      <c r="L44" s="138">
        <v>1</v>
      </c>
    </row>
    <row r="45" spans="1:12" ht="12.75" customHeight="1" x14ac:dyDescent="0.2">
      <c r="A45" s="77" t="s">
        <v>111</v>
      </c>
      <c r="B45" s="77" t="s">
        <v>124</v>
      </c>
      <c r="C45" s="77" t="s">
        <v>125</v>
      </c>
      <c r="D45" s="77">
        <v>2</v>
      </c>
      <c r="E45" s="146">
        <v>2</v>
      </c>
      <c r="F45" s="146">
        <v>15</v>
      </c>
      <c r="G45" s="146"/>
      <c r="H45" s="146"/>
      <c r="I45" s="146">
        <v>1</v>
      </c>
      <c r="J45" s="138"/>
      <c r="K45" s="138">
        <v>1</v>
      </c>
      <c r="L45" s="138"/>
    </row>
    <row r="46" spans="1:12" ht="12.75" customHeight="1" x14ac:dyDescent="0.2">
      <c r="A46" s="77" t="s">
        <v>111</v>
      </c>
      <c r="B46" s="77" t="s">
        <v>128</v>
      </c>
      <c r="C46" s="77" t="s">
        <v>129</v>
      </c>
      <c r="D46" s="77">
        <v>1</v>
      </c>
      <c r="E46" s="146">
        <v>1</v>
      </c>
      <c r="F46" s="146">
        <v>2</v>
      </c>
      <c r="G46" s="146"/>
      <c r="H46" s="146"/>
      <c r="I46" s="138">
        <v>1</v>
      </c>
      <c r="J46" s="138"/>
      <c r="K46" s="138"/>
      <c r="L46" s="138"/>
    </row>
    <row r="47" spans="1:12" ht="12.75" customHeight="1" x14ac:dyDescent="0.2">
      <c r="A47" s="77" t="s">
        <v>111</v>
      </c>
      <c r="B47" s="77" t="s">
        <v>130</v>
      </c>
      <c r="C47" s="77" t="s">
        <v>131</v>
      </c>
      <c r="D47" s="77">
        <v>3</v>
      </c>
      <c r="E47" s="138">
        <v>4</v>
      </c>
      <c r="F47" s="138">
        <v>14</v>
      </c>
      <c r="G47" s="138"/>
      <c r="H47" s="138">
        <v>1</v>
      </c>
      <c r="I47" s="138"/>
      <c r="J47" s="138">
        <v>3</v>
      </c>
      <c r="K47" s="138"/>
      <c r="L47" s="138"/>
    </row>
    <row r="48" spans="1:12" ht="12.75" customHeight="1" x14ac:dyDescent="0.2">
      <c r="A48" s="77" t="s">
        <v>111</v>
      </c>
      <c r="B48" s="77" t="s">
        <v>286</v>
      </c>
      <c r="C48" s="77" t="s">
        <v>287</v>
      </c>
      <c r="D48" s="77">
        <v>2</v>
      </c>
      <c r="E48" s="146">
        <v>2</v>
      </c>
      <c r="F48" s="146">
        <v>4</v>
      </c>
      <c r="G48" s="146"/>
      <c r="H48" s="146"/>
      <c r="I48" s="146">
        <v>2</v>
      </c>
      <c r="J48" s="138"/>
      <c r="K48" s="138"/>
      <c r="L48" s="138"/>
    </row>
    <row r="49" spans="1:12" ht="12.75" customHeight="1" x14ac:dyDescent="0.2">
      <c r="A49" s="77" t="s">
        <v>111</v>
      </c>
      <c r="B49" s="77" t="s">
        <v>288</v>
      </c>
      <c r="C49" s="77" t="s">
        <v>289</v>
      </c>
      <c r="D49" s="77">
        <v>2</v>
      </c>
      <c r="E49" s="138">
        <v>3</v>
      </c>
      <c r="F49" s="138">
        <v>5</v>
      </c>
      <c r="G49" s="138"/>
      <c r="H49" s="138">
        <v>1</v>
      </c>
      <c r="I49" s="138">
        <v>2</v>
      </c>
      <c r="J49" s="138"/>
      <c r="K49" s="138"/>
      <c r="L49" s="138"/>
    </row>
    <row r="50" spans="1:12" ht="12.75" customHeight="1" x14ac:dyDescent="0.2">
      <c r="A50" s="77" t="s">
        <v>111</v>
      </c>
      <c r="B50" s="77" t="s">
        <v>290</v>
      </c>
      <c r="C50" s="77" t="s">
        <v>291</v>
      </c>
      <c r="D50" s="77">
        <v>2</v>
      </c>
      <c r="E50" s="138">
        <v>2</v>
      </c>
      <c r="F50" s="138">
        <v>4</v>
      </c>
      <c r="G50" s="138"/>
      <c r="H50" s="138"/>
      <c r="I50" s="138">
        <v>2</v>
      </c>
      <c r="J50" s="138"/>
      <c r="K50" s="138"/>
      <c r="L50" s="138"/>
    </row>
    <row r="51" spans="1:12" ht="12.75" customHeight="1" x14ac:dyDescent="0.2">
      <c r="A51" s="77" t="s">
        <v>111</v>
      </c>
      <c r="B51" s="77" t="s">
        <v>292</v>
      </c>
      <c r="C51" s="77" t="s">
        <v>293</v>
      </c>
      <c r="D51" s="77">
        <v>2</v>
      </c>
      <c r="E51" s="138">
        <v>3</v>
      </c>
      <c r="F51" s="138">
        <v>3</v>
      </c>
      <c r="G51" s="138"/>
      <c r="H51" s="138">
        <v>3</v>
      </c>
      <c r="I51" s="138"/>
      <c r="J51" s="138"/>
      <c r="K51" s="138"/>
      <c r="L51" s="138"/>
    </row>
    <row r="52" spans="1:12" ht="12.75" customHeight="1" x14ac:dyDescent="0.2">
      <c r="A52" s="77" t="s">
        <v>111</v>
      </c>
      <c r="B52" s="77" t="s">
        <v>294</v>
      </c>
      <c r="C52" s="77" t="s">
        <v>295</v>
      </c>
      <c r="D52" s="77">
        <v>2</v>
      </c>
      <c r="E52" s="76">
        <v>2</v>
      </c>
      <c r="F52" s="76">
        <v>2</v>
      </c>
      <c r="G52" s="76"/>
      <c r="H52" s="76">
        <v>2</v>
      </c>
      <c r="I52" s="76"/>
      <c r="J52" s="76"/>
      <c r="K52" s="76"/>
      <c r="L52" s="76"/>
    </row>
    <row r="53" spans="1:12" ht="12.75" customHeight="1" x14ac:dyDescent="0.2">
      <c r="A53" s="77" t="s">
        <v>111</v>
      </c>
      <c r="B53" s="77" t="s">
        <v>296</v>
      </c>
      <c r="C53" s="77" t="s">
        <v>297</v>
      </c>
      <c r="D53" s="77">
        <v>2</v>
      </c>
      <c r="E53" s="146">
        <v>2</v>
      </c>
      <c r="F53" s="146">
        <v>4</v>
      </c>
      <c r="G53" s="146"/>
      <c r="H53" s="146"/>
      <c r="I53" s="146">
        <v>2</v>
      </c>
      <c r="J53" s="76"/>
      <c r="K53" s="76"/>
      <c r="L53" s="76"/>
    </row>
    <row r="54" spans="1:12" ht="12.75" customHeight="1" x14ac:dyDescent="0.2">
      <c r="A54" s="77" t="s">
        <v>111</v>
      </c>
      <c r="B54" s="77" t="s">
        <v>134</v>
      </c>
      <c r="C54" s="77" t="s">
        <v>135</v>
      </c>
      <c r="D54" s="77">
        <v>1</v>
      </c>
      <c r="E54" s="76">
        <v>1</v>
      </c>
      <c r="F54" s="76">
        <v>1</v>
      </c>
      <c r="G54" s="76"/>
      <c r="H54" s="76">
        <v>1</v>
      </c>
      <c r="I54" s="76"/>
      <c r="J54" s="76"/>
      <c r="K54" s="76"/>
      <c r="L54" s="76"/>
    </row>
    <row r="55" spans="1:12" ht="12.75" customHeight="1" x14ac:dyDescent="0.2">
      <c r="A55" s="77" t="s">
        <v>111</v>
      </c>
      <c r="B55" s="77" t="s">
        <v>298</v>
      </c>
      <c r="C55" s="77" t="s">
        <v>299</v>
      </c>
      <c r="D55" s="77">
        <v>2</v>
      </c>
      <c r="E55" s="76">
        <v>2</v>
      </c>
      <c r="F55" s="76">
        <v>4</v>
      </c>
      <c r="G55" s="76"/>
      <c r="H55" s="76"/>
      <c r="I55" s="76">
        <v>2</v>
      </c>
      <c r="J55" s="76"/>
      <c r="K55" s="76"/>
      <c r="L55" s="76"/>
    </row>
    <row r="56" spans="1:12" ht="12.75" customHeight="1" x14ac:dyDescent="0.2">
      <c r="A56" s="77" t="s">
        <v>111</v>
      </c>
      <c r="B56" s="77" t="s">
        <v>140</v>
      </c>
      <c r="C56" s="77" t="s">
        <v>141</v>
      </c>
      <c r="D56" s="77">
        <v>2</v>
      </c>
      <c r="E56" s="146">
        <v>2</v>
      </c>
      <c r="F56" s="146">
        <v>15</v>
      </c>
      <c r="G56" s="146"/>
      <c r="H56" s="146"/>
      <c r="I56" s="146">
        <v>1</v>
      </c>
      <c r="J56" s="76"/>
      <c r="K56" s="76">
        <v>1</v>
      </c>
      <c r="L56" s="76"/>
    </row>
    <row r="57" spans="1:12" ht="12.75" customHeight="1" x14ac:dyDescent="0.2">
      <c r="A57" s="78" t="s">
        <v>111</v>
      </c>
      <c r="B57" s="78" t="s">
        <v>144</v>
      </c>
      <c r="C57" s="78" t="s">
        <v>145</v>
      </c>
      <c r="D57" s="78">
        <v>2</v>
      </c>
      <c r="E57" s="70">
        <v>2</v>
      </c>
      <c r="F57" s="70">
        <v>15</v>
      </c>
      <c r="G57" s="70"/>
      <c r="H57" s="70"/>
      <c r="I57" s="70">
        <v>1</v>
      </c>
      <c r="J57" s="70"/>
      <c r="K57" s="70">
        <v>1</v>
      </c>
      <c r="L57" s="70"/>
    </row>
    <row r="58" spans="1:12" ht="12.75" customHeight="1" x14ac:dyDescent="0.2">
      <c r="A58" s="33"/>
      <c r="B58" s="34">
        <f>COUNTA(B39:B57)</f>
        <v>19</v>
      </c>
      <c r="C58" s="34"/>
      <c r="D58" s="34"/>
      <c r="E58" s="29">
        <f>SUM(E39:E57)</f>
        <v>39</v>
      </c>
      <c r="F58" s="29">
        <f>SUM(F39:F57)</f>
        <v>231</v>
      </c>
      <c r="G58" s="37"/>
      <c r="H58" s="29">
        <f>SUM(H39:H57)</f>
        <v>9</v>
      </c>
      <c r="I58" s="29">
        <f>SUM(I39:I57)</f>
        <v>20</v>
      </c>
      <c r="J58" s="29">
        <f>SUM(J39:J57)</f>
        <v>4</v>
      </c>
      <c r="K58" s="29">
        <f>SUM(K39:K57)</f>
        <v>5</v>
      </c>
      <c r="L58" s="29">
        <f>SUM(L39:L57)</f>
        <v>1</v>
      </c>
    </row>
    <row r="59" spans="1:12" ht="12.75" customHeight="1" x14ac:dyDescent="0.2">
      <c r="A59" s="33"/>
      <c r="B59" s="34"/>
      <c r="C59" s="34"/>
      <c r="D59" s="34"/>
      <c r="E59" s="29"/>
      <c r="F59" s="29"/>
      <c r="G59" s="37"/>
      <c r="H59" s="29"/>
      <c r="I59" s="29"/>
      <c r="J59" s="29"/>
      <c r="K59" s="29"/>
      <c r="L59" s="29"/>
    </row>
    <row r="60" spans="1:12" ht="12.75" customHeight="1" x14ac:dyDescent="0.2">
      <c r="A60" s="77" t="s">
        <v>146</v>
      </c>
      <c r="B60" s="77" t="s">
        <v>149</v>
      </c>
      <c r="C60" s="77" t="s">
        <v>150</v>
      </c>
      <c r="D60" s="157">
        <v>1</v>
      </c>
      <c r="E60" s="76">
        <v>1</v>
      </c>
      <c r="F60" s="76">
        <v>5</v>
      </c>
      <c r="G60" s="76"/>
      <c r="H60" s="76"/>
      <c r="I60" s="76"/>
      <c r="J60" s="76">
        <v>1</v>
      </c>
      <c r="K60" s="76"/>
      <c r="L60" s="76"/>
    </row>
    <row r="61" spans="1:12" ht="12.75" customHeight="1" x14ac:dyDescent="0.2">
      <c r="A61" s="77" t="s">
        <v>146</v>
      </c>
      <c r="B61" s="77" t="s">
        <v>151</v>
      </c>
      <c r="C61" s="77" t="s">
        <v>152</v>
      </c>
      <c r="D61" s="157">
        <v>1</v>
      </c>
      <c r="E61" s="138">
        <v>1</v>
      </c>
      <c r="F61" s="138">
        <v>9</v>
      </c>
      <c r="G61" s="138"/>
      <c r="H61" s="138"/>
      <c r="I61" s="138"/>
      <c r="J61" s="138"/>
      <c r="K61" s="138">
        <v>1</v>
      </c>
      <c r="L61" s="138"/>
    </row>
    <row r="62" spans="1:12" ht="12.75" customHeight="1" x14ac:dyDescent="0.2">
      <c r="A62" s="77" t="s">
        <v>146</v>
      </c>
      <c r="B62" s="77" t="s">
        <v>153</v>
      </c>
      <c r="C62" s="77" t="s">
        <v>154</v>
      </c>
      <c r="D62" s="157">
        <v>1</v>
      </c>
      <c r="E62" s="138">
        <v>3</v>
      </c>
      <c r="F62" s="138">
        <v>36</v>
      </c>
      <c r="G62" s="138"/>
      <c r="H62" s="138"/>
      <c r="I62" s="138"/>
      <c r="J62" s="138">
        <v>1</v>
      </c>
      <c r="K62" s="138">
        <v>2</v>
      </c>
      <c r="L62" s="138"/>
    </row>
    <row r="63" spans="1:12" ht="12.75" customHeight="1" x14ac:dyDescent="0.2">
      <c r="A63" s="77" t="s">
        <v>146</v>
      </c>
      <c r="B63" s="77" t="s">
        <v>155</v>
      </c>
      <c r="C63" s="77" t="s">
        <v>156</v>
      </c>
      <c r="D63" s="157">
        <v>1</v>
      </c>
      <c r="E63" s="138">
        <v>1</v>
      </c>
      <c r="F63" s="138">
        <v>6</v>
      </c>
      <c r="G63" s="138"/>
      <c r="H63" s="138"/>
      <c r="I63" s="138"/>
      <c r="J63" s="138">
        <v>1</v>
      </c>
      <c r="K63" s="138"/>
      <c r="L63" s="138"/>
    </row>
    <row r="64" spans="1:12" ht="12.75" customHeight="1" x14ac:dyDescent="0.2">
      <c r="A64" s="77" t="s">
        <v>146</v>
      </c>
      <c r="B64" s="77" t="s">
        <v>157</v>
      </c>
      <c r="C64" s="77" t="s">
        <v>158</v>
      </c>
      <c r="D64" s="157">
        <v>1</v>
      </c>
      <c r="E64" s="146">
        <v>1</v>
      </c>
      <c r="F64" s="146">
        <v>6</v>
      </c>
      <c r="G64" s="146"/>
      <c r="H64" s="146"/>
      <c r="I64" s="146"/>
      <c r="J64" s="146">
        <v>1</v>
      </c>
      <c r="K64" s="138"/>
      <c r="L64" s="138"/>
    </row>
    <row r="65" spans="1:12" ht="12.75" customHeight="1" x14ac:dyDescent="0.2">
      <c r="A65" s="77" t="s">
        <v>146</v>
      </c>
      <c r="B65" s="77" t="s">
        <v>159</v>
      </c>
      <c r="C65" s="77" t="s">
        <v>160</v>
      </c>
      <c r="D65" s="157">
        <v>1</v>
      </c>
      <c r="E65" s="146">
        <v>1</v>
      </c>
      <c r="F65" s="146">
        <v>6</v>
      </c>
      <c r="G65" s="146"/>
      <c r="H65" s="146"/>
      <c r="I65" s="146"/>
      <c r="J65" s="146">
        <v>1</v>
      </c>
      <c r="K65" s="138"/>
      <c r="L65" s="138"/>
    </row>
    <row r="66" spans="1:12" ht="12.75" customHeight="1" x14ac:dyDescent="0.2">
      <c r="A66" s="77" t="s">
        <v>146</v>
      </c>
      <c r="B66" s="77" t="s">
        <v>161</v>
      </c>
      <c r="C66" s="77" t="s">
        <v>162</v>
      </c>
      <c r="D66" s="157">
        <v>1</v>
      </c>
      <c r="E66" s="138">
        <v>2</v>
      </c>
      <c r="F66" s="138">
        <v>9</v>
      </c>
      <c r="G66" s="138"/>
      <c r="H66" s="138"/>
      <c r="I66" s="138"/>
      <c r="J66" s="138">
        <v>2</v>
      </c>
      <c r="K66" s="138"/>
      <c r="L66" s="138"/>
    </row>
    <row r="67" spans="1:12" ht="12.75" customHeight="1" x14ac:dyDescent="0.2">
      <c r="A67" s="77" t="s">
        <v>146</v>
      </c>
      <c r="B67" s="77" t="s">
        <v>163</v>
      </c>
      <c r="C67" s="77" t="s">
        <v>164</v>
      </c>
      <c r="D67" s="157">
        <v>1</v>
      </c>
      <c r="E67" s="146">
        <v>1</v>
      </c>
      <c r="F67" s="146">
        <v>6</v>
      </c>
      <c r="G67" s="146"/>
      <c r="H67" s="146"/>
      <c r="I67" s="146"/>
      <c r="J67" s="146">
        <v>1</v>
      </c>
      <c r="K67" s="138"/>
      <c r="L67" s="138"/>
    </row>
    <row r="68" spans="1:12" ht="12.75" customHeight="1" x14ac:dyDescent="0.2">
      <c r="A68" s="77" t="s">
        <v>146</v>
      </c>
      <c r="B68" s="77" t="s">
        <v>165</v>
      </c>
      <c r="C68" s="77" t="s">
        <v>166</v>
      </c>
      <c r="D68" s="157">
        <v>2</v>
      </c>
      <c r="E68" s="138">
        <v>2</v>
      </c>
      <c r="F68" s="138">
        <v>5</v>
      </c>
      <c r="G68" s="138"/>
      <c r="H68" s="138">
        <v>1</v>
      </c>
      <c r="I68" s="138"/>
      <c r="J68" s="138">
        <v>1</v>
      </c>
      <c r="K68" s="138"/>
      <c r="L68" s="138"/>
    </row>
    <row r="69" spans="1:12" ht="12.75" customHeight="1" x14ac:dyDescent="0.2">
      <c r="A69" s="77" t="s">
        <v>146</v>
      </c>
      <c r="B69" s="77" t="s">
        <v>167</v>
      </c>
      <c r="C69" s="77" t="s">
        <v>168</v>
      </c>
      <c r="D69" s="157">
        <v>1</v>
      </c>
      <c r="E69" s="138">
        <v>1</v>
      </c>
      <c r="F69" s="138">
        <v>8</v>
      </c>
      <c r="G69" s="138"/>
      <c r="H69" s="138"/>
      <c r="I69" s="138"/>
      <c r="J69" s="138"/>
      <c r="K69" s="138">
        <v>1</v>
      </c>
      <c r="L69" s="138"/>
    </row>
    <row r="70" spans="1:12" ht="12.75" customHeight="1" x14ac:dyDescent="0.2">
      <c r="A70" s="77" t="s">
        <v>146</v>
      </c>
      <c r="B70" s="77" t="s">
        <v>169</v>
      </c>
      <c r="C70" s="77" t="s">
        <v>170</v>
      </c>
      <c r="D70" s="157">
        <v>1</v>
      </c>
      <c r="E70" s="138">
        <v>1</v>
      </c>
      <c r="F70" s="138">
        <v>6</v>
      </c>
      <c r="G70" s="138"/>
      <c r="H70" s="138"/>
      <c r="I70" s="138"/>
      <c r="J70" s="138">
        <v>1</v>
      </c>
      <c r="K70" s="138"/>
      <c r="L70" s="138"/>
    </row>
    <row r="71" spans="1:12" ht="12.75" customHeight="1" x14ac:dyDescent="0.2">
      <c r="A71" s="78" t="s">
        <v>146</v>
      </c>
      <c r="B71" s="78" t="s">
        <v>171</v>
      </c>
      <c r="C71" s="78" t="s">
        <v>172</v>
      </c>
      <c r="D71" s="161">
        <v>1</v>
      </c>
      <c r="E71" s="70">
        <v>1</v>
      </c>
      <c r="F71" s="70">
        <v>8</v>
      </c>
      <c r="G71" s="70"/>
      <c r="H71" s="70"/>
      <c r="I71" s="70"/>
      <c r="J71" s="70"/>
      <c r="K71" s="70">
        <v>1</v>
      </c>
      <c r="L71" s="70"/>
    </row>
    <row r="72" spans="1:12" ht="12.75" customHeight="1" x14ac:dyDescent="0.2">
      <c r="A72" s="33"/>
      <c r="B72" s="34">
        <f>COUNTA(B60:B71)</f>
        <v>12</v>
      </c>
      <c r="C72" s="34"/>
      <c r="D72" s="34"/>
      <c r="E72" s="29">
        <f>SUM(E60:E71)</f>
        <v>16</v>
      </c>
      <c r="F72" s="29">
        <f>SUM(F60:F71)</f>
        <v>110</v>
      </c>
      <c r="G72" s="37"/>
      <c r="H72" s="29">
        <f>SUM(H60:H71)</f>
        <v>1</v>
      </c>
      <c r="I72" s="29">
        <f>SUM(I60:I71)</f>
        <v>0</v>
      </c>
      <c r="J72" s="29">
        <f>SUM(J60:J71)</f>
        <v>10</v>
      </c>
      <c r="K72" s="29">
        <f>SUM(K60:K71)</f>
        <v>5</v>
      </c>
      <c r="L72" s="29">
        <f>SUM(L60:L71)</f>
        <v>0</v>
      </c>
    </row>
    <row r="73" spans="1:12" ht="12.75" customHeight="1" x14ac:dyDescent="0.2">
      <c r="A73" s="33"/>
      <c r="B73" s="34"/>
      <c r="C73" s="34"/>
      <c r="D73" s="34"/>
      <c r="E73" s="29"/>
      <c r="F73" s="29"/>
      <c r="G73" s="37"/>
      <c r="H73" s="29"/>
      <c r="I73" s="29"/>
      <c r="J73" s="29"/>
      <c r="K73" s="29"/>
      <c r="L73" s="29"/>
    </row>
    <row r="74" spans="1:12" ht="12.75" customHeight="1" x14ac:dyDescent="0.2">
      <c r="A74" s="33"/>
      <c r="B74" s="34"/>
      <c r="C74" s="34"/>
      <c r="D74" s="34"/>
      <c r="E74" s="29"/>
      <c r="F74" s="29"/>
      <c r="G74" s="37"/>
      <c r="H74" s="29"/>
      <c r="I74" s="29"/>
      <c r="J74" s="29"/>
      <c r="K74" s="29"/>
      <c r="L74" s="29"/>
    </row>
    <row r="75" spans="1:12" ht="12.75" customHeight="1" x14ac:dyDescent="0.2">
      <c r="C75" s="108" t="s">
        <v>334</v>
      </c>
      <c r="D75" s="123"/>
      <c r="E75" s="124"/>
    </row>
    <row r="76" spans="1:12" ht="12.75" customHeight="1" x14ac:dyDescent="0.2">
      <c r="B76" s="125"/>
      <c r="D76" s="126" t="s">
        <v>264</v>
      </c>
      <c r="E76" s="107">
        <f>SUM(B30+B37+B58+B72)</f>
        <v>63</v>
      </c>
    </row>
    <row r="77" spans="1:12" ht="12.75" customHeight="1" x14ac:dyDescent="0.2">
      <c r="B77" s="125"/>
      <c r="D77" s="126" t="s">
        <v>241</v>
      </c>
      <c r="E77" s="107">
        <f>SUM(E30+E37+E58+E72)</f>
        <v>168</v>
      </c>
    </row>
    <row r="78" spans="1:12" ht="12.75" customHeight="1" x14ac:dyDescent="0.2">
      <c r="B78" s="125"/>
      <c r="D78" s="126" t="s">
        <v>242</v>
      </c>
      <c r="E78" s="107">
        <f>SUM(F30+F37+F58+F72)</f>
        <v>636</v>
      </c>
    </row>
    <row r="79" spans="1:12" ht="12.75" customHeight="1" x14ac:dyDescent="0.2"/>
    <row r="80" spans="1:12" ht="12.75" customHeight="1" x14ac:dyDescent="0.2">
      <c r="D80" s="110"/>
      <c r="E80" s="127" t="s">
        <v>270</v>
      </c>
      <c r="F80" s="112"/>
      <c r="G80" s="112"/>
      <c r="H80" s="117" t="s">
        <v>231</v>
      </c>
      <c r="I80" s="117" t="s">
        <v>240</v>
      </c>
    </row>
    <row r="81" spans="3:9" ht="12.75" customHeight="1" x14ac:dyDescent="0.2">
      <c r="C81" s="133"/>
      <c r="D81" s="133"/>
      <c r="E81" s="133"/>
      <c r="F81" s="115" t="s">
        <v>265</v>
      </c>
      <c r="H81" s="107">
        <f>SUM(H30+H37+H58+H72)</f>
        <v>37</v>
      </c>
      <c r="I81" s="120">
        <f>H81/(H86)</f>
        <v>0.22023809523809523</v>
      </c>
    </row>
    <row r="82" spans="3:9" ht="12.75" customHeight="1" x14ac:dyDescent="0.2">
      <c r="C82" s="133"/>
      <c r="D82" s="133"/>
      <c r="E82" s="133"/>
      <c r="F82" s="115" t="s">
        <v>266</v>
      </c>
      <c r="H82" s="107">
        <f>SUM(I30+I37+I58+I72)</f>
        <v>83</v>
      </c>
      <c r="I82" s="120">
        <f>H82/H86</f>
        <v>0.49404761904761907</v>
      </c>
    </row>
    <row r="83" spans="3:9" ht="12.75" customHeight="1" x14ac:dyDescent="0.2">
      <c r="C83" s="133"/>
      <c r="D83" s="133"/>
      <c r="E83" s="133"/>
      <c r="F83" s="115" t="s">
        <v>267</v>
      </c>
      <c r="H83" s="107">
        <f>SUM(J30+J37+J58+J72)</f>
        <v>33</v>
      </c>
      <c r="I83" s="120">
        <f>H83/H86</f>
        <v>0.19642857142857142</v>
      </c>
    </row>
    <row r="84" spans="3:9" ht="12.75" customHeight="1" x14ac:dyDescent="0.2">
      <c r="C84" s="133"/>
      <c r="D84" s="133"/>
      <c r="E84" s="133"/>
      <c r="F84" s="115" t="s">
        <v>268</v>
      </c>
      <c r="H84" s="107">
        <f>SUM(K30+K37+K58+K72)</f>
        <v>14</v>
      </c>
      <c r="I84" s="120">
        <f>H84/H86</f>
        <v>8.3333333333333329E-2</v>
      </c>
    </row>
    <row r="85" spans="3:9" ht="12.75" customHeight="1" x14ac:dyDescent="0.2">
      <c r="C85" s="133"/>
      <c r="D85" s="133"/>
      <c r="E85" s="133"/>
      <c r="F85" s="115" t="s">
        <v>269</v>
      </c>
      <c r="H85" s="132">
        <f>SUM(L30+L37+L58+L72)</f>
        <v>1</v>
      </c>
      <c r="I85" s="122">
        <f>H85/H86</f>
        <v>5.9523809523809521E-3</v>
      </c>
    </row>
    <row r="86" spans="3:9" ht="12.75" customHeight="1" x14ac:dyDescent="0.2">
      <c r="C86" s="133"/>
      <c r="D86" s="133"/>
      <c r="E86" s="133"/>
      <c r="F86" s="133"/>
      <c r="G86" s="115"/>
      <c r="H86" s="130">
        <f>SUM(H81:H85)</f>
        <v>168</v>
      </c>
      <c r="I86" s="120">
        <f>SUM(I81:I85)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Connecticut Beach Action Durations</oddHeader>
    <oddFooter>&amp;R&amp;P of &amp;N</oddFooter>
  </headerFooter>
  <rowBreaks count="1" manualBreakCount="1">
    <brk id="7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95"/>
  <sheetViews>
    <sheetView zoomScaleNormal="100" workbookViewId="0">
      <pane ySplit="2" topLeftCell="A3" activePane="bottomLeft" state="frozen"/>
      <selection pane="bottomLeft" activeCell="N33" sqref="N33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85546875" style="6" customWidth="1"/>
    <col min="5" max="5" width="9.140625" style="60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6" customFormat="1" ht="12" customHeight="1" x14ac:dyDescent="0.2">
      <c r="B1" s="186" t="s">
        <v>27</v>
      </c>
      <c r="C1" s="186"/>
      <c r="D1" s="72"/>
      <c r="E1" s="73"/>
      <c r="F1" s="72"/>
      <c r="G1" s="185" t="s">
        <v>29</v>
      </c>
      <c r="H1" s="185"/>
      <c r="I1" s="185"/>
      <c r="J1" s="72"/>
      <c r="K1" s="186" t="s">
        <v>41</v>
      </c>
      <c r="L1" s="186"/>
    </row>
    <row r="2" spans="1:12" s="59" customFormat="1" ht="48.75" customHeight="1" x14ac:dyDescent="0.15">
      <c r="A2" s="3" t="s">
        <v>13</v>
      </c>
      <c r="B2" s="3" t="s">
        <v>14</v>
      </c>
      <c r="C2" s="3" t="s">
        <v>333</v>
      </c>
      <c r="D2" s="3" t="s">
        <v>206</v>
      </c>
      <c r="E2" s="15" t="s">
        <v>28</v>
      </c>
      <c r="F2" s="3"/>
      <c r="G2" s="3" t="s">
        <v>314</v>
      </c>
      <c r="H2" s="3" t="s">
        <v>15</v>
      </c>
      <c r="I2" s="3" t="s">
        <v>16</v>
      </c>
      <c r="J2" s="3"/>
      <c r="K2" s="3" t="s">
        <v>17</v>
      </c>
      <c r="L2" s="3" t="s">
        <v>18</v>
      </c>
    </row>
    <row r="3" spans="1:12" x14ac:dyDescent="0.2">
      <c r="A3" s="77" t="s">
        <v>44</v>
      </c>
      <c r="B3" s="77" t="s">
        <v>45</v>
      </c>
      <c r="C3" s="77" t="s">
        <v>46</v>
      </c>
      <c r="D3" s="139">
        <v>2</v>
      </c>
      <c r="E3" s="30">
        <v>98</v>
      </c>
      <c r="F3" s="5"/>
      <c r="G3" s="13" t="s">
        <v>30</v>
      </c>
      <c r="H3" s="150">
        <v>6</v>
      </c>
      <c r="I3" s="41">
        <f>H3/E3</f>
        <v>6.1224489795918366E-2</v>
      </c>
      <c r="J3" s="65"/>
      <c r="K3" s="42">
        <f>E3-H3</f>
        <v>92</v>
      </c>
      <c r="L3" s="41">
        <f>K3/E3</f>
        <v>0.93877551020408168</v>
      </c>
    </row>
    <row r="4" spans="1:12" x14ac:dyDescent="0.2">
      <c r="A4" s="77" t="s">
        <v>44</v>
      </c>
      <c r="B4" s="77" t="s">
        <v>47</v>
      </c>
      <c r="C4" s="77" t="s">
        <v>48</v>
      </c>
      <c r="D4" s="139">
        <v>2</v>
      </c>
      <c r="E4" s="30">
        <v>98</v>
      </c>
      <c r="F4" s="5"/>
      <c r="G4" s="13" t="s">
        <v>30</v>
      </c>
      <c r="H4" s="150">
        <v>5</v>
      </c>
      <c r="I4" s="41">
        <f t="shared" ref="I4:I30" si="0">H4/E4</f>
        <v>5.1020408163265307E-2</v>
      </c>
      <c r="J4" s="65"/>
      <c r="K4" s="42">
        <f t="shared" ref="K4:K30" si="1">E4-H4</f>
        <v>93</v>
      </c>
      <c r="L4" s="41">
        <f t="shared" ref="L4:L30" si="2">K4/E4</f>
        <v>0.94897959183673475</v>
      </c>
    </row>
    <row r="5" spans="1:12" x14ac:dyDescent="0.2">
      <c r="A5" s="77" t="s">
        <v>44</v>
      </c>
      <c r="B5" s="77" t="s">
        <v>49</v>
      </c>
      <c r="C5" s="77" t="s">
        <v>50</v>
      </c>
      <c r="D5" s="139">
        <v>3</v>
      </c>
      <c r="E5" s="30">
        <v>98</v>
      </c>
      <c r="F5" s="5"/>
      <c r="G5" s="13" t="s">
        <v>30</v>
      </c>
      <c r="H5" s="150">
        <v>14</v>
      </c>
      <c r="I5" s="41">
        <f t="shared" si="0"/>
        <v>0.14285714285714285</v>
      </c>
      <c r="J5" s="65"/>
      <c r="K5" s="42">
        <f t="shared" si="1"/>
        <v>84</v>
      </c>
      <c r="L5" s="41">
        <f t="shared" si="2"/>
        <v>0.8571428571428571</v>
      </c>
    </row>
    <row r="6" spans="1:12" x14ac:dyDescent="0.2">
      <c r="A6" s="77" t="s">
        <v>44</v>
      </c>
      <c r="B6" s="77" t="s">
        <v>51</v>
      </c>
      <c r="C6" s="77" t="s">
        <v>52</v>
      </c>
      <c r="D6" s="139">
        <v>2</v>
      </c>
      <c r="E6" s="30">
        <v>98</v>
      </c>
      <c r="F6" s="5"/>
      <c r="G6" s="13" t="s">
        <v>30</v>
      </c>
      <c r="H6" s="150">
        <v>6</v>
      </c>
      <c r="I6" s="41">
        <f t="shared" si="0"/>
        <v>6.1224489795918366E-2</v>
      </c>
      <c r="J6" s="65"/>
      <c r="K6" s="42">
        <f t="shared" si="1"/>
        <v>92</v>
      </c>
      <c r="L6" s="41">
        <f t="shared" si="2"/>
        <v>0.93877551020408168</v>
      </c>
    </row>
    <row r="7" spans="1:12" x14ac:dyDescent="0.2">
      <c r="A7" s="77" t="s">
        <v>44</v>
      </c>
      <c r="B7" s="77" t="s">
        <v>53</v>
      </c>
      <c r="C7" s="77" t="s">
        <v>54</v>
      </c>
      <c r="D7" s="139">
        <v>2</v>
      </c>
      <c r="E7" s="30">
        <v>98</v>
      </c>
      <c r="F7" s="5"/>
      <c r="G7" s="13" t="s">
        <v>30</v>
      </c>
      <c r="H7" s="150">
        <v>5</v>
      </c>
      <c r="I7" s="41">
        <f t="shared" si="0"/>
        <v>5.1020408163265307E-2</v>
      </c>
      <c r="J7" s="65"/>
      <c r="K7" s="42">
        <f t="shared" si="1"/>
        <v>93</v>
      </c>
      <c r="L7" s="41">
        <f t="shared" si="2"/>
        <v>0.94897959183673475</v>
      </c>
    </row>
    <row r="8" spans="1:12" x14ac:dyDescent="0.2">
      <c r="A8" s="77" t="s">
        <v>44</v>
      </c>
      <c r="B8" s="77" t="s">
        <v>55</v>
      </c>
      <c r="C8" s="77" t="s">
        <v>56</v>
      </c>
      <c r="D8" s="139">
        <v>3</v>
      </c>
      <c r="E8" s="30">
        <v>98</v>
      </c>
      <c r="F8" s="5"/>
      <c r="G8" s="13" t="s">
        <v>30</v>
      </c>
      <c r="H8" s="150">
        <v>10</v>
      </c>
      <c r="I8" s="41">
        <f t="shared" si="0"/>
        <v>0.10204081632653061</v>
      </c>
      <c r="J8" s="65"/>
      <c r="K8" s="42">
        <f t="shared" si="1"/>
        <v>88</v>
      </c>
      <c r="L8" s="41">
        <f t="shared" si="2"/>
        <v>0.89795918367346939</v>
      </c>
    </row>
    <row r="9" spans="1:12" x14ac:dyDescent="0.2">
      <c r="A9" s="77" t="s">
        <v>44</v>
      </c>
      <c r="B9" s="77" t="s">
        <v>57</v>
      </c>
      <c r="C9" s="77" t="s">
        <v>58</v>
      </c>
      <c r="D9" s="139">
        <v>3</v>
      </c>
      <c r="E9" s="30">
        <v>98</v>
      </c>
      <c r="F9" s="5"/>
      <c r="G9" s="13" t="s">
        <v>30</v>
      </c>
      <c r="H9" s="150">
        <v>10</v>
      </c>
      <c r="I9" s="41">
        <f t="shared" si="0"/>
        <v>0.10204081632653061</v>
      </c>
      <c r="J9" s="65"/>
      <c r="K9" s="42">
        <f t="shared" si="1"/>
        <v>88</v>
      </c>
      <c r="L9" s="41">
        <f t="shared" si="2"/>
        <v>0.89795918367346939</v>
      </c>
    </row>
    <row r="10" spans="1:12" x14ac:dyDescent="0.2">
      <c r="A10" s="77" t="s">
        <v>44</v>
      </c>
      <c r="B10" s="77" t="s">
        <v>59</v>
      </c>
      <c r="C10" s="77" t="s">
        <v>60</v>
      </c>
      <c r="D10" s="139">
        <v>2</v>
      </c>
      <c r="E10" s="30">
        <v>98</v>
      </c>
      <c r="F10" s="5"/>
      <c r="G10" s="13" t="s">
        <v>30</v>
      </c>
      <c r="H10" s="150">
        <v>7</v>
      </c>
      <c r="I10" s="41">
        <f t="shared" si="0"/>
        <v>7.1428571428571425E-2</v>
      </c>
      <c r="J10" s="65"/>
      <c r="K10" s="42">
        <f t="shared" si="1"/>
        <v>91</v>
      </c>
      <c r="L10" s="41">
        <f t="shared" si="2"/>
        <v>0.9285714285714286</v>
      </c>
    </row>
    <row r="11" spans="1:12" x14ac:dyDescent="0.2">
      <c r="A11" s="77" t="s">
        <v>44</v>
      </c>
      <c r="B11" s="77" t="s">
        <v>61</v>
      </c>
      <c r="C11" s="77" t="s">
        <v>62</v>
      </c>
      <c r="D11" s="139">
        <v>3</v>
      </c>
      <c r="E11" s="30">
        <v>98</v>
      </c>
      <c r="F11" s="5"/>
      <c r="G11" s="13" t="s">
        <v>30</v>
      </c>
      <c r="H11" s="150">
        <v>7</v>
      </c>
      <c r="I11" s="41">
        <f t="shared" si="0"/>
        <v>7.1428571428571425E-2</v>
      </c>
      <c r="J11" s="65"/>
      <c r="K11" s="42">
        <f t="shared" si="1"/>
        <v>91</v>
      </c>
      <c r="L11" s="41">
        <f t="shared" si="2"/>
        <v>0.9285714285714286</v>
      </c>
    </row>
    <row r="12" spans="1:12" x14ac:dyDescent="0.2">
      <c r="A12" s="77" t="s">
        <v>44</v>
      </c>
      <c r="B12" s="77" t="s">
        <v>63</v>
      </c>
      <c r="C12" s="77" t="s">
        <v>64</v>
      </c>
      <c r="D12" s="139">
        <v>2</v>
      </c>
      <c r="E12" s="30">
        <v>98</v>
      </c>
      <c r="F12" s="5"/>
      <c r="G12" s="13" t="s">
        <v>30</v>
      </c>
      <c r="H12" s="150">
        <v>6</v>
      </c>
      <c r="I12" s="41">
        <f t="shared" si="0"/>
        <v>6.1224489795918366E-2</v>
      </c>
      <c r="J12" s="65"/>
      <c r="K12" s="42">
        <f t="shared" si="1"/>
        <v>92</v>
      </c>
      <c r="L12" s="41">
        <f t="shared" si="2"/>
        <v>0.93877551020408168</v>
      </c>
    </row>
    <row r="13" spans="1:12" x14ac:dyDescent="0.2">
      <c r="A13" s="77" t="s">
        <v>44</v>
      </c>
      <c r="B13" s="77" t="s">
        <v>65</v>
      </c>
      <c r="C13" s="77" t="s">
        <v>66</v>
      </c>
      <c r="D13" s="139">
        <v>2</v>
      </c>
      <c r="E13" s="30">
        <v>98</v>
      </c>
      <c r="F13" s="5"/>
      <c r="G13" s="13" t="s">
        <v>30</v>
      </c>
      <c r="H13" s="150">
        <v>7</v>
      </c>
      <c r="I13" s="41">
        <f t="shared" si="0"/>
        <v>7.1428571428571425E-2</v>
      </c>
      <c r="J13" s="65"/>
      <c r="K13" s="42">
        <f t="shared" si="1"/>
        <v>91</v>
      </c>
      <c r="L13" s="41">
        <f t="shared" si="2"/>
        <v>0.9285714285714286</v>
      </c>
    </row>
    <row r="14" spans="1:12" x14ac:dyDescent="0.2">
      <c r="A14" s="77" t="s">
        <v>44</v>
      </c>
      <c r="B14" s="77" t="s">
        <v>67</v>
      </c>
      <c r="C14" s="77" t="s">
        <v>68</v>
      </c>
      <c r="D14" s="139">
        <v>3</v>
      </c>
      <c r="E14" s="30">
        <v>98</v>
      </c>
      <c r="F14" s="5"/>
      <c r="G14" s="13" t="s">
        <v>30</v>
      </c>
      <c r="H14" s="150">
        <v>11</v>
      </c>
      <c r="I14" s="41">
        <f t="shared" si="0"/>
        <v>0.11224489795918367</v>
      </c>
      <c r="J14" s="65"/>
      <c r="K14" s="42">
        <f t="shared" si="1"/>
        <v>87</v>
      </c>
      <c r="L14" s="41">
        <f t="shared" si="2"/>
        <v>0.88775510204081631</v>
      </c>
    </row>
    <row r="15" spans="1:12" x14ac:dyDescent="0.2">
      <c r="A15" s="77" t="s">
        <v>44</v>
      </c>
      <c r="B15" s="77" t="s">
        <v>69</v>
      </c>
      <c r="C15" s="77" t="s">
        <v>70</v>
      </c>
      <c r="D15" s="139">
        <v>2</v>
      </c>
      <c r="E15" s="30">
        <v>98</v>
      </c>
      <c r="F15" s="5"/>
      <c r="G15" s="13" t="s">
        <v>30</v>
      </c>
      <c r="H15" s="150">
        <v>7</v>
      </c>
      <c r="I15" s="41">
        <f t="shared" si="0"/>
        <v>7.1428571428571425E-2</v>
      </c>
      <c r="J15" s="65"/>
      <c r="K15" s="42">
        <f t="shared" si="1"/>
        <v>91</v>
      </c>
      <c r="L15" s="41">
        <f t="shared" si="2"/>
        <v>0.9285714285714286</v>
      </c>
    </row>
    <row r="16" spans="1:12" x14ac:dyDescent="0.2">
      <c r="A16" s="77" t="s">
        <v>44</v>
      </c>
      <c r="B16" s="77" t="s">
        <v>71</v>
      </c>
      <c r="C16" s="77" t="s">
        <v>72</v>
      </c>
      <c r="D16" s="139">
        <v>2</v>
      </c>
      <c r="E16" s="30">
        <v>98</v>
      </c>
      <c r="F16" s="5"/>
      <c r="G16" s="13" t="s">
        <v>30</v>
      </c>
      <c r="H16" s="150">
        <v>5</v>
      </c>
      <c r="I16" s="41">
        <f t="shared" si="0"/>
        <v>5.1020408163265307E-2</v>
      </c>
      <c r="J16" s="65"/>
      <c r="K16" s="42">
        <f t="shared" si="1"/>
        <v>93</v>
      </c>
      <c r="L16" s="41">
        <f t="shared" si="2"/>
        <v>0.94897959183673475</v>
      </c>
    </row>
    <row r="17" spans="1:12" x14ac:dyDescent="0.2">
      <c r="A17" s="77" t="s">
        <v>44</v>
      </c>
      <c r="B17" s="77" t="s">
        <v>73</v>
      </c>
      <c r="C17" s="77" t="s">
        <v>74</v>
      </c>
      <c r="D17" s="139">
        <v>2</v>
      </c>
      <c r="E17" s="30">
        <v>98</v>
      </c>
      <c r="F17" s="5"/>
      <c r="G17" s="13" t="s">
        <v>30</v>
      </c>
      <c r="H17" s="150">
        <v>6</v>
      </c>
      <c r="I17" s="41">
        <f t="shared" si="0"/>
        <v>6.1224489795918366E-2</v>
      </c>
      <c r="J17" s="65"/>
      <c r="K17" s="42">
        <f t="shared" si="1"/>
        <v>92</v>
      </c>
      <c r="L17" s="41">
        <f t="shared" si="2"/>
        <v>0.93877551020408168</v>
      </c>
    </row>
    <row r="18" spans="1:12" x14ac:dyDescent="0.2">
      <c r="A18" s="77" t="s">
        <v>44</v>
      </c>
      <c r="B18" s="77" t="s">
        <v>75</v>
      </c>
      <c r="C18" s="77" t="s">
        <v>76</v>
      </c>
      <c r="D18" s="139">
        <v>3</v>
      </c>
      <c r="E18" s="30">
        <v>98</v>
      </c>
      <c r="F18" s="5"/>
      <c r="G18" s="13" t="s">
        <v>30</v>
      </c>
      <c r="H18" s="58">
        <v>9</v>
      </c>
      <c r="I18" s="41">
        <f t="shared" si="0"/>
        <v>9.1836734693877556E-2</v>
      </c>
      <c r="J18" s="65"/>
      <c r="K18" s="42">
        <f t="shared" si="1"/>
        <v>89</v>
      </c>
      <c r="L18" s="41">
        <f t="shared" si="2"/>
        <v>0.90816326530612246</v>
      </c>
    </row>
    <row r="19" spans="1:12" x14ac:dyDescent="0.2">
      <c r="A19" s="77" t="s">
        <v>44</v>
      </c>
      <c r="B19" s="77" t="s">
        <v>77</v>
      </c>
      <c r="C19" s="77" t="s">
        <v>78</v>
      </c>
      <c r="D19" s="139">
        <v>3</v>
      </c>
      <c r="E19" s="30">
        <v>98</v>
      </c>
      <c r="F19" s="5"/>
      <c r="G19" s="13" t="s">
        <v>30</v>
      </c>
      <c r="H19" s="58">
        <v>11</v>
      </c>
      <c r="I19" s="41">
        <f t="shared" si="0"/>
        <v>0.11224489795918367</v>
      </c>
      <c r="J19" s="65"/>
      <c r="K19" s="42">
        <f t="shared" si="1"/>
        <v>87</v>
      </c>
      <c r="L19" s="41">
        <f t="shared" si="2"/>
        <v>0.88775510204081631</v>
      </c>
    </row>
    <row r="20" spans="1:12" x14ac:dyDescent="0.2">
      <c r="A20" s="77" t="s">
        <v>44</v>
      </c>
      <c r="B20" s="77" t="s">
        <v>79</v>
      </c>
      <c r="C20" s="77" t="s">
        <v>80</v>
      </c>
      <c r="D20" s="139">
        <v>3</v>
      </c>
      <c r="E20" s="30">
        <v>98</v>
      </c>
      <c r="F20" s="5"/>
      <c r="G20" s="13" t="s">
        <v>30</v>
      </c>
      <c r="H20" s="58">
        <v>10</v>
      </c>
      <c r="I20" s="41">
        <f t="shared" si="0"/>
        <v>0.10204081632653061</v>
      </c>
      <c r="J20" s="65"/>
      <c r="K20" s="42">
        <f t="shared" si="1"/>
        <v>88</v>
      </c>
      <c r="L20" s="41">
        <f t="shared" si="2"/>
        <v>0.89795918367346939</v>
      </c>
    </row>
    <row r="21" spans="1:12" x14ac:dyDescent="0.2">
      <c r="A21" s="77" t="s">
        <v>44</v>
      </c>
      <c r="B21" s="77" t="s">
        <v>81</v>
      </c>
      <c r="C21" s="77" t="s">
        <v>82</v>
      </c>
      <c r="D21" s="139">
        <v>2</v>
      </c>
      <c r="E21" s="30">
        <v>98</v>
      </c>
      <c r="F21" s="5"/>
      <c r="G21" s="13" t="s">
        <v>30</v>
      </c>
      <c r="H21" s="58">
        <v>6</v>
      </c>
      <c r="I21" s="41">
        <f t="shared" si="0"/>
        <v>6.1224489795918366E-2</v>
      </c>
      <c r="J21" s="65"/>
      <c r="K21" s="42">
        <f t="shared" si="1"/>
        <v>92</v>
      </c>
      <c r="L21" s="41">
        <f t="shared" si="2"/>
        <v>0.93877551020408168</v>
      </c>
    </row>
    <row r="22" spans="1:12" x14ac:dyDescent="0.2">
      <c r="A22" s="77" t="s">
        <v>44</v>
      </c>
      <c r="B22" s="77" t="s">
        <v>83</v>
      </c>
      <c r="C22" s="77" t="s">
        <v>84</v>
      </c>
      <c r="D22" s="139">
        <v>3</v>
      </c>
      <c r="E22" s="30">
        <v>98</v>
      </c>
      <c r="F22" s="5"/>
      <c r="G22" s="13" t="s">
        <v>30</v>
      </c>
      <c r="H22" s="58">
        <v>11</v>
      </c>
      <c r="I22" s="41">
        <f t="shared" si="0"/>
        <v>0.11224489795918367</v>
      </c>
      <c r="J22" s="65"/>
      <c r="K22" s="42">
        <f t="shared" si="1"/>
        <v>87</v>
      </c>
      <c r="L22" s="41">
        <f t="shared" si="2"/>
        <v>0.88775510204081631</v>
      </c>
    </row>
    <row r="23" spans="1:12" x14ac:dyDescent="0.2">
      <c r="A23" s="77" t="s">
        <v>44</v>
      </c>
      <c r="B23" s="77" t="s">
        <v>85</v>
      </c>
      <c r="C23" s="77" t="s">
        <v>86</v>
      </c>
      <c r="D23" s="139">
        <v>1</v>
      </c>
      <c r="E23" s="30">
        <v>98</v>
      </c>
      <c r="F23" s="5"/>
      <c r="G23" s="40"/>
      <c r="H23" s="40"/>
      <c r="I23" s="41">
        <f t="shared" si="0"/>
        <v>0</v>
      </c>
      <c r="J23" s="65"/>
      <c r="K23" s="42">
        <f t="shared" si="1"/>
        <v>98</v>
      </c>
      <c r="L23" s="41">
        <f t="shared" si="2"/>
        <v>1</v>
      </c>
    </row>
    <row r="24" spans="1:12" x14ac:dyDescent="0.2">
      <c r="A24" s="77" t="s">
        <v>44</v>
      </c>
      <c r="B24" s="77" t="s">
        <v>87</v>
      </c>
      <c r="C24" s="77" t="s">
        <v>88</v>
      </c>
      <c r="D24" s="139">
        <v>3</v>
      </c>
      <c r="E24" s="30">
        <v>98</v>
      </c>
      <c r="F24" s="5"/>
      <c r="G24" s="13" t="s">
        <v>30</v>
      </c>
      <c r="H24" s="58">
        <v>8</v>
      </c>
      <c r="I24" s="41">
        <f t="shared" si="0"/>
        <v>8.1632653061224483E-2</v>
      </c>
      <c r="J24" s="65"/>
      <c r="K24" s="42">
        <f t="shared" si="1"/>
        <v>90</v>
      </c>
      <c r="L24" s="41">
        <f t="shared" si="2"/>
        <v>0.91836734693877553</v>
      </c>
    </row>
    <row r="25" spans="1:12" x14ac:dyDescent="0.2">
      <c r="A25" s="77" t="s">
        <v>44</v>
      </c>
      <c r="B25" s="77" t="s">
        <v>89</v>
      </c>
      <c r="C25" s="77" t="s">
        <v>90</v>
      </c>
      <c r="D25" s="139">
        <v>1</v>
      </c>
      <c r="E25" s="30">
        <v>98</v>
      </c>
      <c r="F25" s="5"/>
      <c r="G25" s="13" t="s">
        <v>30</v>
      </c>
      <c r="H25" s="58">
        <v>1</v>
      </c>
      <c r="I25" s="41">
        <f t="shared" si="0"/>
        <v>1.020408163265306E-2</v>
      </c>
      <c r="J25" s="65"/>
      <c r="K25" s="42">
        <f t="shared" si="1"/>
        <v>97</v>
      </c>
      <c r="L25" s="41">
        <f t="shared" si="2"/>
        <v>0.98979591836734693</v>
      </c>
    </row>
    <row r="26" spans="1:12" x14ac:dyDescent="0.2">
      <c r="A26" s="77" t="s">
        <v>44</v>
      </c>
      <c r="B26" s="77" t="s">
        <v>91</v>
      </c>
      <c r="C26" s="77" t="s">
        <v>31</v>
      </c>
      <c r="D26" s="139">
        <v>2</v>
      </c>
      <c r="E26" s="30">
        <v>98</v>
      </c>
      <c r="F26" s="5"/>
      <c r="G26" s="13" t="s">
        <v>30</v>
      </c>
      <c r="H26" s="58">
        <v>7</v>
      </c>
      <c r="I26" s="41">
        <f t="shared" si="0"/>
        <v>7.1428571428571425E-2</v>
      </c>
      <c r="J26" s="65"/>
      <c r="K26" s="42">
        <f t="shared" si="1"/>
        <v>91</v>
      </c>
      <c r="L26" s="41">
        <f t="shared" si="2"/>
        <v>0.9285714285714286</v>
      </c>
    </row>
    <row r="27" spans="1:12" x14ac:dyDescent="0.2">
      <c r="A27" s="77" t="s">
        <v>44</v>
      </c>
      <c r="B27" s="77" t="s">
        <v>92</v>
      </c>
      <c r="C27" s="77" t="s">
        <v>93</v>
      </c>
      <c r="D27" s="139">
        <v>3</v>
      </c>
      <c r="E27" s="30">
        <v>98</v>
      </c>
      <c r="F27" s="5"/>
      <c r="G27" s="13" t="s">
        <v>30</v>
      </c>
      <c r="H27" s="58">
        <v>11</v>
      </c>
      <c r="I27" s="41">
        <f t="shared" si="0"/>
        <v>0.11224489795918367</v>
      </c>
      <c r="J27" s="65"/>
      <c r="K27" s="42">
        <f t="shared" si="1"/>
        <v>87</v>
      </c>
      <c r="L27" s="41">
        <f t="shared" si="2"/>
        <v>0.88775510204081631</v>
      </c>
    </row>
    <row r="28" spans="1:12" x14ac:dyDescent="0.2">
      <c r="A28" s="77" t="s">
        <v>44</v>
      </c>
      <c r="B28" s="77" t="s">
        <v>94</v>
      </c>
      <c r="C28" s="77" t="s">
        <v>95</v>
      </c>
      <c r="D28" s="139">
        <v>3</v>
      </c>
      <c r="E28" s="30">
        <v>98</v>
      </c>
      <c r="F28" s="5"/>
      <c r="G28" s="13" t="s">
        <v>30</v>
      </c>
      <c r="H28" s="58">
        <v>11</v>
      </c>
      <c r="I28" s="41">
        <f t="shared" si="0"/>
        <v>0.11224489795918367</v>
      </c>
      <c r="J28" s="65"/>
      <c r="K28" s="42">
        <f t="shared" si="1"/>
        <v>87</v>
      </c>
      <c r="L28" s="41">
        <f t="shared" si="2"/>
        <v>0.88775510204081631</v>
      </c>
    </row>
    <row r="29" spans="1:12" x14ac:dyDescent="0.2">
      <c r="A29" s="77" t="s">
        <v>44</v>
      </c>
      <c r="B29" s="77" t="s">
        <v>96</v>
      </c>
      <c r="C29" s="77" t="s">
        <v>97</v>
      </c>
      <c r="D29" s="139">
        <v>3</v>
      </c>
      <c r="E29" s="30">
        <v>98</v>
      </c>
      <c r="F29" s="5"/>
      <c r="G29" s="13" t="s">
        <v>30</v>
      </c>
      <c r="H29" s="58">
        <v>9</v>
      </c>
      <c r="I29" s="41">
        <f t="shared" si="0"/>
        <v>9.1836734693877556E-2</v>
      </c>
      <c r="J29" s="65"/>
      <c r="K29" s="42">
        <f t="shared" si="1"/>
        <v>89</v>
      </c>
      <c r="L29" s="41">
        <f t="shared" si="2"/>
        <v>0.90816326530612246</v>
      </c>
    </row>
    <row r="30" spans="1:12" x14ac:dyDescent="0.2">
      <c r="A30" s="78" t="s">
        <v>44</v>
      </c>
      <c r="B30" s="78" t="s">
        <v>98</v>
      </c>
      <c r="C30" s="78" t="s">
        <v>99</v>
      </c>
      <c r="D30" s="141">
        <v>3</v>
      </c>
      <c r="E30" s="31">
        <v>98</v>
      </c>
      <c r="F30" s="66"/>
      <c r="G30" s="68" t="s">
        <v>30</v>
      </c>
      <c r="H30" s="70">
        <v>10</v>
      </c>
      <c r="I30" s="43">
        <f t="shared" si="0"/>
        <v>0.10204081632653061</v>
      </c>
      <c r="J30" s="67"/>
      <c r="K30" s="44">
        <f t="shared" si="1"/>
        <v>88</v>
      </c>
      <c r="L30" s="43">
        <f t="shared" si="2"/>
        <v>0.89795918367346939</v>
      </c>
    </row>
    <row r="31" spans="1:12" x14ac:dyDescent="0.2">
      <c r="A31" s="33"/>
      <c r="B31" s="34">
        <f>COUNTA(B3:B30)</f>
        <v>28</v>
      </c>
      <c r="C31" s="33"/>
      <c r="E31" s="39">
        <f>SUM(E3:E30)</f>
        <v>2744</v>
      </c>
      <c r="F31" s="45"/>
      <c r="G31" s="34">
        <f>COUNTA(G3:G30)</f>
        <v>27</v>
      </c>
      <c r="H31" s="39">
        <f>SUM(H3:H30)</f>
        <v>216</v>
      </c>
      <c r="I31" s="46">
        <f>H31/E31</f>
        <v>7.8717201166180764E-2</v>
      </c>
      <c r="J31" s="47"/>
      <c r="K31" s="39">
        <f>SUM(K3:K30)</f>
        <v>2528</v>
      </c>
      <c r="L31" s="46">
        <f>K31/E31</f>
        <v>0.92128279883381925</v>
      </c>
    </row>
    <row r="32" spans="1:12" ht="8.25" customHeight="1" x14ac:dyDescent="0.2">
      <c r="A32" s="33"/>
      <c r="B32" s="34"/>
      <c r="C32" s="33"/>
      <c r="E32" s="39"/>
      <c r="F32" s="45"/>
      <c r="G32" s="34"/>
      <c r="H32" s="39"/>
      <c r="I32" s="46"/>
      <c r="J32" s="47"/>
      <c r="K32" s="39"/>
      <c r="L32" s="46"/>
    </row>
    <row r="33" spans="1:12" x14ac:dyDescent="0.2">
      <c r="A33" s="30" t="s">
        <v>100</v>
      </c>
      <c r="B33" s="30" t="s">
        <v>101</v>
      </c>
      <c r="C33" s="30" t="s">
        <v>102</v>
      </c>
      <c r="D33" s="139">
        <v>1</v>
      </c>
      <c r="E33" s="30">
        <v>98</v>
      </c>
      <c r="F33" s="5"/>
      <c r="G33" s="13" t="s">
        <v>30</v>
      </c>
      <c r="H33" s="150">
        <v>10</v>
      </c>
      <c r="I33" s="41">
        <f t="shared" ref="I33:I38" si="3">H33/E33</f>
        <v>0.10204081632653061</v>
      </c>
      <c r="J33" s="65"/>
      <c r="K33" s="42">
        <f>E33-H33</f>
        <v>88</v>
      </c>
      <c r="L33" s="41">
        <f t="shared" ref="L33:L38" si="4">K33/E33</f>
        <v>0.89795918367346939</v>
      </c>
    </row>
    <row r="34" spans="1:12" x14ac:dyDescent="0.2">
      <c r="A34" s="30" t="s">
        <v>100</v>
      </c>
      <c r="B34" s="30" t="s">
        <v>103</v>
      </c>
      <c r="C34" s="30" t="s">
        <v>104</v>
      </c>
      <c r="D34" s="139">
        <v>1</v>
      </c>
      <c r="E34" s="30">
        <v>98</v>
      </c>
      <c r="F34" s="5"/>
      <c r="G34" s="13" t="s">
        <v>30</v>
      </c>
      <c r="H34" s="150">
        <v>7</v>
      </c>
      <c r="I34" s="41">
        <f t="shared" si="3"/>
        <v>7.1428571428571425E-2</v>
      </c>
      <c r="J34" s="65"/>
      <c r="K34" s="42">
        <f>E34-H34</f>
        <v>91</v>
      </c>
      <c r="L34" s="41">
        <f t="shared" si="4"/>
        <v>0.9285714285714286</v>
      </c>
    </row>
    <row r="35" spans="1:12" x14ac:dyDescent="0.2">
      <c r="A35" s="30" t="s">
        <v>100</v>
      </c>
      <c r="B35" s="30" t="s">
        <v>105</v>
      </c>
      <c r="C35" s="30" t="s">
        <v>106</v>
      </c>
      <c r="D35" s="139">
        <v>3</v>
      </c>
      <c r="E35" s="30">
        <v>98</v>
      </c>
      <c r="F35" s="5"/>
      <c r="G35" s="13" t="s">
        <v>30</v>
      </c>
      <c r="H35" s="150">
        <v>22</v>
      </c>
      <c r="I35" s="41">
        <f t="shared" si="3"/>
        <v>0.22448979591836735</v>
      </c>
      <c r="J35" s="65"/>
      <c r="K35" s="42">
        <f>E35-H35</f>
        <v>76</v>
      </c>
      <c r="L35" s="41">
        <f t="shared" si="4"/>
        <v>0.77551020408163263</v>
      </c>
    </row>
    <row r="36" spans="1:12" x14ac:dyDescent="0.2">
      <c r="A36" s="30" t="s">
        <v>100</v>
      </c>
      <c r="B36" s="30" t="s">
        <v>107</v>
      </c>
      <c r="C36" s="30" t="s">
        <v>108</v>
      </c>
      <c r="D36" s="139">
        <v>1</v>
      </c>
      <c r="E36" s="30">
        <v>98</v>
      </c>
      <c r="F36" s="5"/>
      <c r="G36" s="13" t="s">
        <v>30</v>
      </c>
      <c r="H36" s="150">
        <v>10</v>
      </c>
      <c r="I36" s="41">
        <f t="shared" si="3"/>
        <v>0.10204081632653061</v>
      </c>
      <c r="J36" s="65"/>
      <c r="K36" s="42">
        <f>E36-H36</f>
        <v>88</v>
      </c>
      <c r="L36" s="41">
        <f t="shared" si="4"/>
        <v>0.89795918367346939</v>
      </c>
    </row>
    <row r="37" spans="1:12" x14ac:dyDescent="0.2">
      <c r="A37" s="31" t="s">
        <v>100</v>
      </c>
      <c r="B37" s="31" t="s">
        <v>109</v>
      </c>
      <c r="C37" s="31" t="s">
        <v>110</v>
      </c>
      <c r="D37" s="141">
        <v>1</v>
      </c>
      <c r="E37" s="31">
        <v>98</v>
      </c>
      <c r="F37" s="66"/>
      <c r="G37" s="68" t="s">
        <v>30</v>
      </c>
      <c r="H37" s="70">
        <v>30</v>
      </c>
      <c r="I37" s="43">
        <f t="shared" si="3"/>
        <v>0.30612244897959184</v>
      </c>
      <c r="J37" s="67"/>
      <c r="K37" s="44">
        <f>E37-H37</f>
        <v>68</v>
      </c>
      <c r="L37" s="43">
        <f t="shared" si="4"/>
        <v>0.69387755102040816</v>
      </c>
    </row>
    <row r="38" spans="1:12" x14ac:dyDescent="0.2">
      <c r="A38" s="30"/>
      <c r="B38" s="34">
        <f>COUNTA(B33:B37)</f>
        <v>5</v>
      </c>
      <c r="C38" s="29"/>
      <c r="D38" s="5"/>
      <c r="E38" s="39">
        <f>SUM(E33:E37)</f>
        <v>490</v>
      </c>
      <c r="F38" s="5"/>
      <c r="G38" s="34">
        <f>COUNTA(G33:G37)</f>
        <v>5</v>
      </c>
      <c r="H38" s="39">
        <f>SUM(H33:H37)</f>
        <v>79</v>
      </c>
      <c r="I38" s="46">
        <f t="shared" si="3"/>
        <v>0.16122448979591836</v>
      </c>
      <c r="J38" s="47"/>
      <c r="K38" s="39">
        <f>SUM(K33:K37)</f>
        <v>411</v>
      </c>
      <c r="L38" s="46">
        <f t="shared" si="4"/>
        <v>0.83877551020408159</v>
      </c>
    </row>
    <row r="39" spans="1:12" ht="8.25" customHeight="1" x14ac:dyDescent="0.2">
      <c r="A39" s="33"/>
      <c r="B39" s="34"/>
      <c r="C39" s="33"/>
      <c r="E39" s="39"/>
      <c r="F39" s="45"/>
      <c r="G39" s="34"/>
      <c r="H39" s="39"/>
      <c r="I39" s="46"/>
      <c r="J39" s="47"/>
      <c r="K39" s="39"/>
      <c r="L39" s="46"/>
    </row>
    <row r="40" spans="1:12" x14ac:dyDescent="0.2">
      <c r="A40" s="77" t="s">
        <v>111</v>
      </c>
      <c r="B40" s="77" t="s">
        <v>280</v>
      </c>
      <c r="C40" s="77" t="s">
        <v>281</v>
      </c>
      <c r="D40" s="140">
        <v>2</v>
      </c>
      <c r="E40" s="30">
        <v>98</v>
      </c>
      <c r="F40" s="5"/>
      <c r="G40" s="13" t="s">
        <v>30</v>
      </c>
      <c r="H40" s="150">
        <v>5</v>
      </c>
      <c r="I40" s="41">
        <f t="shared" ref="I40:I66" si="5">H40/E40</f>
        <v>5.1020408163265307E-2</v>
      </c>
      <c r="J40" s="65"/>
      <c r="K40" s="42">
        <f t="shared" ref="K40:K66" si="6">E40-H40</f>
        <v>93</v>
      </c>
      <c r="L40" s="41">
        <f t="shared" ref="L40:L66" si="7">K40/E40</f>
        <v>0.94897959183673475</v>
      </c>
    </row>
    <row r="41" spans="1:12" x14ac:dyDescent="0.2">
      <c r="A41" s="77" t="s">
        <v>111</v>
      </c>
      <c r="B41" s="77" t="s">
        <v>112</v>
      </c>
      <c r="C41" s="77" t="s">
        <v>113</v>
      </c>
      <c r="D41" s="140">
        <v>2</v>
      </c>
      <c r="E41" s="30">
        <v>98</v>
      </c>
      <c r="F41" s="5"/>
      <c r="G41" s="13" t="s">
        <v>30</v>
      </c>
      <c r="H41" s="150">
        <v>15</v>
      </c>
      <c r="I41" s="41">
        <f t="shared" si="5"/>
        <v>0.15306122448979592</v>
      </c>
      <c r="J41" s="65"/>
      <c r="K41" s="42">
        <f t="shared" si="6"/>
        <v>83</v>
      </c>
      <c r="L41" s="41">
        <f t="shared" si="7"/>
        <v>0.84693877551020413</v>
      </c>
    </row>
    <row r="42" spans="1:12" x14ac:dyDescent="0.2">
      <c r="A42" s="77" t="s">
        <v>111</v>
      </c>
      <c r="B42" s="77" t="s">
        <v>114</v>
      </c>
      <c r="C42" s="77" t="s">
        <v>115</v>
      </c>
      <c r="D42" s="140">
        <v>2</v>
      </c>
      <c r="E42" s="30">
        <v>98</v>
      </c>
      <c r="F42" s="5"/>
      <c r="G42" s="13" t="s">
        <v>30</v>
      </c>
      <c r="H42" s="150">
        <v>15</v>
      </c>
      <c r="I42" s="41">
        <f t="shared" si="5"/>
        <v>0.15306122448979592</v>
      </c>
      <c r="J42" s="65"/>
      <c r="K42" s="42">
        <f t="shared" si="6"/>
        <v>83</v>
      </c>
      <c r="L42" s="41">
        <f t="shared" si="7"/>
        <v>0.84693877551020413</v>
      </c>
    </row>
    <row r="43" spans="1:12" x14ac:dyDescent="0.2">
      <c r="A43" s="77" t="s">
        <v>111</v>
      </c>
      <c r="B43" s="77" t="s">
        <v>116</v>
      </c>
      <c r="C43" s="77" t="s">
        <v>117</v>
      </c>
      <c r="D43" s="140">
        <v>1</v>
      </c>
      <c r="E43" s="30">
        <v>98</v>
      </c>
      <c r="F43" s="5"/>
      <c r="G43" s="13" t="s">
        <v>30</v>
      </c>
      <c r="H43" s="150">
        <v>6</v>
      </c>
      <c r="I43" s="41">
        <f t="shared" si="5"/>
        <v>6.1224489795918366E-2</v>
      </c>
      <c r="J43" s="65"/>
      <c r="K43" s="42">
        <f t="shared" si="6"/>
        <v>92</v>
      </c>
      <c r="L43" s="41">
        <f t="shared" si="7"/>
        <v>0.93877551020408168</v>
      </c>
    </row>
    <row r="44" spans="1:12" x14ac:dyDescent="0.2">
      <c r="A44" s="77" t="s">
        <v>111</v>
      </c>
      <c r="B44" s="77" t="s">
        <v>118</v>
      </c>
      <c r="C44" s="77" t="s">
        <v>119</v>
      </c>
      <c r="D44" s="140">
        <v>1</v>
      </c>
      <c r="E44" s="30">
        <v>98</v>
      </c>
      <c r="F44" s="5"/>
      <c r="G44" s="13"/>
      <c r="H44" s="81"/>
      <c r="I44" s="41">
        <f t="shared" si="5"/>
        <v>0</v>
      </c>
      <c r="J44" s="65"/>
      <c r="K44" s="42">
        <f t="shared" si="6"/>
        <v>98</v>
      </c>
      <c r="L44" s="41">
        <f t="shared" si="7"/>
        <v>1</v>
      </c>
    </row>
    <row r="45" spans="1:12" x14ac:dyDescent="0.2">
      <c r="A45" s="77" t="s">
        <v>111</v>
      </c>
      <c r="B45" s="77" t="s">
        <v>282</v>
      </c>
      <c r="C45" s="77" t="s">
        <v>283</v>
      </c>
      <c r="D45" s="140">
        <v>2</v>
      </c>
      <c r="E45" s="30">
        <v>98</v>
      </c>
      <c r="F45" s="5"/>
      <c r="G45" s="13" t="s">
        <v>30</v>
      </c>
      <c r="H45" s="150">
        <v>4</v>
      </c>
      <c r="I45" s="41">
        <f t="shared" si="5"/>
        <v>4.0816326530612242E-2</v>
      </c>
      <c r="J45" s="65"/>
      <c r="K45" s="42">
        <f t="shared" si="6"/>
        <v>94</v>
      </c>
      <c r="L45" s="41">
        <f t="shared" si="7"/>
        <v>0.95918367346938771</v>
      </c>
    </row>
    <row r="46" spans="1:12" x14ac:dyDescent="0.2">
      <c r="A46" s="77" t="s">
        <v>111</v>
      </c>
      <c r="B46" s="77" t="s">
        <v>120</v>
      </c>
      <c r="C46" s="77" t="s">
        <v>121</v>
      </c>
      <c r="D46" s="140">
        <v>1</v>
      </c>
      <c r="E46" s="30">
        <v>98</v>
      </c>
      <c r="F46" s="5"/>
      <c r="G46" s="40"/>
      <c r="H46" s="40"/>
      <c r="I46" s="41">
        <f t="shared" ref="I46:I53" si="8">H46/E46</f>
        <v>0</v>
      </c>
      <c r="J46" s="65"/>
      <c r="K46" s="42">
        <f t="shared" ref="K46:K53" si="9">E46-H46</f>
        <v>98</v>
      </c>
      <c r="L46" s="41">
        <f t="shared" ref="L46:L53" si="10">K46/E46</f>
        <v>1</v>
      </c>
    </row>
    <row r="47" spans="1:12" x14ac:dyDescent="0.2">
      <c r="A47" s="77" t="s">
        <v>111</v>
      </c>
      <c r="B47" s="77" t="s">
        <v>122</v>
      </c>
      <c r="C47" s="77" t="s">
        <v>123</v>
      </c>
      <c r="D47" s="140">
        <v>1</v>
      </c>
      <c r="E47" s="30">
        <v>98</v>
      </c>
      <c r="F47" s="5"/>
      <c r="G47" s="40"/>
      <c r="H47" s="40"/>
      <c r="I47" s="41">
        <f t="shared" si="8"/>
        <v>0</v>
      </c>
      <c r="J47" s="65"/>
      <c r="K47" s="42">
        <f t="shared" si="9"/>
        <v>98</v>
      </c>
      <c r="L47" s="41">
        <f t="shared" si="10"/>
        <v>1</v>
      </c>
    </row>
    <row r="48" spans="1:12" x14ac:dyDescent="0.2">
      <c r="A48" s="77" t="s">
        <v>111</v>
      </c>
      <c r="B48" s="77" t="s">
        <v>284</v>
      </c>
      <c r="C48" s="77" t="s">
        <v>285</v>
      </c>
      <c r="D48" s="140">
        <v>1</v>
      </c>
      <c r="E48" s="30">
        <v>98</v>
      </c>
      <c r="F48" s="5"/>
      <c r="G48" s="13" t="s">
        <v>30</v>
      </c>
      <c r="H48" s="150">
        <v>98</v>
      </c>
      <c r="I48" s="41">
        <f t="shared" si="8"/>
        <v>1</v>
      </c>
      <c r="J48" s="65"/>
      <c r="K48" s="42">
        <f t="shared" si="9"/>
        <v>0</v>
      </c>
      <c r="L48" s="41">
        <f t="shared" si="10"/>
        <v>0</v>
      </c>
    </row>
    <row r="49" spans="1:13" x14ac:dyDescent="0.2">
      <c r="A49" s="77" t="s">
        <v>111</v>
      </c>
      <c r="B49" s="77" t="s">
        <v>124</v>
      </c>
      <c r="C49" s="77" t="s">
        <v>125</v>
      </c>
      <c r="D49" s="140">
        <v>2</v>
      </c>
      <c r="E49" s="30">
        <v>98</v>
      </c>
      <c r="F49" s="5"/>
      <c r="G49" s="13" t="s">
        <v>30</v>
      </c>
      <c r="H49" s="150">
        <v>15</v>
      </c>
      <c r="I49" s="41">
        <f t="shared" si="8"/>
        <v>0.15306122448979592</v>
      </c>
      <c r="J49" s="65"/>
      <c r="K49" s="42">
        <f t="shared" si="9"/>
        <v>83</v>
      </c>
      <c r="L49" s="41">
        <f t="shared" si="10"/>
        <v>0.84693877551020413</v>
      </c>
    </row>
    <row r="50" spans="1:13" x14ac:dyDescent="0.2">
      <c r="A50" s="77" t="s">
        <v>111</v>
      </c>
      <c r="B50" s="77" t="s">
        <v>126</v>
      </c>
      <c r="C50" s="77" t="s">
        <v>127</v>
      </c>
      <c r="D50" s="140">
        <v>1</v>
      </c>
      <c r="E50" s="30">
        <v>98</v>
      </c>
      <c r="F50" s="5"/>
      <c r="G50" s="40"/>
      <c r="H50" s="40"/>
      <c r="I50" s="41">
        <f t="shared" si="8"/>
        <v>0</v>
      </c>
      <c r="J50" s="65"/>
      <c r="K50" s="42">
        <f t="shared" si="9"/>
        <v>98</v>
      </c>
      <c r="L50" s="41">
        <f t="shared" si="10"/>
        <v>1</v>
      </c>
    </row>
    <row r="51" spans="1:13" x14ac:dyDescent="0.2">
      <c r="A51" s="77" t="s">
        <v>111</v>
      </c>
      <c r="B51" s="77" t="s">
        <v>128</v>
      </c>
      <c r="C51" s="77" t="s">
        <v>129</v>
      </c>
      <c r="D51" s="140">
        <v>1</v>
      </c>
      <c r="E51" s="30">
        <v>98</v>
      </c>
      <c r="F51" s="5"/>
      <c r="G51" s="13" t="s">
        <v>30</v>
      </c>
      <c r="H51" s="150">
        <v>2</v>
      </c>
      <c r="I51" s="41">
        <f t="shared" si="8"/>
        <v>2.0408163265306121E-2</v>
      </c>
      <c r="J51" s="65"/>
      <c r="K51" s="42">
        <f t="shared" si="9"/>
        <v>96</v>
      </c>
      <c r="L51" s="41">
        <f t="shared" si="10"/>
        <v>0.97959183673469385</v>
      </c>
    </row>
    <row r="52" spans="1:13" x14ac:dyDescent="0.2">
      <c r="A52" s="77" t="s">
        <v>111</v>
      </c>
      <c r="B52" s="77" t="s">
        <v>130</v>
      </c>
      <c r="C52" s="77" t="s">
        <v>131</v>
      </c>
      <c r="D52" s="140">
        <v>3</v>
      </c>
      <c r="E52" s="30">
        <v>98</v>
      </c>
      <c r="F52" s="5"/>
      <c r="G52" s="13" t="s">
        <v>30</v>
      </c>
      <c r="H52" s="150">
        <v>14</v>
      </c>
      <c r="I52" s="41">
        <f t="shared" si="8"/>
        <v>0.14285714285714285</v>
      </c>
      <c r="J52" s="65"/>
      <c r="K52" s="42">
        <f t="shared" si="9"/>
        <v>84</v>
      </c>
      <c r="L52" s="41">
        <f t="shared" si="10"/>
        <v>0.8571428571428571</v>
      </c>
    </row>
    <row r="53" spans="1:13" x14ac:dyDescent="0.2">
      <c r="A53" s="77" t="s">
        <v>111</v>
      </c>
      <c r="B53" s="77" t="s">
        <v>286</v>
      </c>
      <c r="C53" s="77" t="s">
        <v>287</v>
      </c>
      <c r="D53" s="140">
        <v>2</v>
      </c>
      <c r="E53" s="30">
        <v>98</v>
      </c>
      <c r="F53" s="5"/>
      <c r="G53" s="13" t="s">
        <v>30</v>
      </c>
      <c r="H53" s="150">
        <v>4</v>
      </c>
      <c r="I53" s="41">
        <f t="shared" si="8"/>
        <v>4.0816326530612242E-2</v>
      </c>
      <c r="J53" s="65"/>
      <c r="K53" s="42">
        <f t="shared" si="9"/>
        <v>94</v>
      </c>
      <c r="L53" s="41">
        <f t="shared" si="10"/>
        <v>0.95918367346938771</v>
      </c>
    </row>
    <row r="54" spans="1:13" x14ac:dyDescent="0.2">
      <c r="A54" s="77" t="s">
        <v>111</v>
      </c>
      <c r="B54" s="77" t="s">
        <v>288</v>
      </c>
      <c r="C54" s="77" t="s">
        <v>289</v>
      </c>
      <c r="D54" s="140">
        <v>2</v>
      </c>
      <c r="E54" s="30">
        <v>98</v>
      </c>
      <c r="F54" s="5"/>
      <c r="G54" s="13" t="s">
        <v>30</v>
      </c>
      <c r="H54" s="150">
        <v>5</v>
      </c>
      <c r="I54" s="41">
        <f t="shared" si="5"/>
        <v>5.1020408163265307E-2</v>
      </c>
      <c r="J54" s="65"/>
      <c r="K54" s="42">
        <f t="shared" si="6"/>
        <v>93</v>
      </c>
      <c r="L54" s="41">
        <f t="shared" si="7"/>
        <v>0.94897959183673475</v>
      </c>
    </row>
    <row r="55" spans="1:13" x14ac:dyDescent="0.2">
      <c r="A55" s="77" t="s">
        <v>111</v>
      </c>
      <c r="B55" s="77" t="s">
        <v>290</v>
      </c>
      <c r="C55" s="77" t="s">
        <v>291</v>
      </c>
      <c r="D55" s="140">
        <v>2</v>
      </c>
      <c r="E55" s="30">
        <v>98</v>
      </c>
      <c r="F55" s="5"/>
      <c r="G55" s="13" t="s">
        <v>30</v>
      </c>
      <c r="H55" s="150">
        <v>4</v>
      </c>
      <c r="I55" s="41">
        <f t="shared" si="5"/>
        <v>4.0816326530612242E-2</v>
      </c>
      <c r="J55" s="65"/>
      <c r="K55" s="42">
        <f t="shared" si="6"/>
        <v>94</v>
      </c>
      <c r="L55" s="41">
        <f t="shared" si="7"/>
        <v>0.95918367346938771</v>
      </c>
    </row>
    <row r="56" spans="1:13" x14ac:dyDescent="0.2">
      <c r="A56" s="77" t="s">
        <v>111</v>
      </c>
      <c r="B56" s="77" t="s">
        <v>132</v>
      </c>
      <c r="C56" s="77" t="s">
        <v>133</v>
      </c>
      <c r="D56" s="140">
        <v>1</v>
      </c>
      <c r="E56" s="30">
        <v>98</v>
      </c>
      <c r="F56" s="5"/>
      <c r="G56" s="13"/>
      <c r="H56" s="40"/>
      <c r="I56" s="41">
        <f t="shared" si="5"/>
        <v>0</v>
      </c>
      <c r="J56" s="65"/>
      <c r="K56" s="42">
        <f t="shared" si="6"/>
        <v>98</v>
      </c>
      <c r="L56" s="41">
        <f t="shared" si="7"/>
        <v>1</v>
      </c>
    </row>
    <row r="57" spans="1:13" x14ac:dyDescent="0.2">
      <c r="A57" s="77" t="s">
        <v>111</v>
      </c>
      <c r="B57" s="77" t="s">
        <v>292</v>
      </c>
      <c r="C57" s="77" t="s">
        <v>293</v>
      </c>
      <c r="D57" s="140">
        <v>2</v>
      </c>
      <c r="E57" s="30">
        <v>98</v>
      </c>
      <c r="F57" s="5"/>
      <c r="G57" s="13" t="s">
        <v>30</v>
      </c>
      <c r="H57" s="150">
        <v>3</v>
      </c>
      <c r="I57" s="41">
        <f t="shared" si="5"/>
        <v>3.0612244897959183E-2</v>
      </c>
      <c r="J57" s="65"/>
      <c r="K57" s="42">
        <f t="shared" si="6"/>
        <v>95</v>
      </c>
      <c r="L57" s="41">
        <f t="shared" si="7"/>
        <v>0.96938775510204078</v>
      </c>
    </row>
    <row r="58" spans="1:13" x14ac:dyDescent="0.2">
      <c r="A58" s="77" t="s">
        <v>111</v>
      </c>
      <c r="B58" s="77" t="s">
        <v>294</v>
      </c>
      <c r="C58" s="77" t="s">
        <v>295</v>
      </c>
      <c r="D58" s="140">
        <v>2</v>
      </c>
      <c r="E58" s="30">
        <v>98</v>
      </c>
      <c r="F58" s="5"/>
      <c r="G58" s="13" t="s">
        <v>30</v>
      </c>
      <c r="H58" s="150">
        <v>2</v>
      </c>
      <c r="I58" s="41">
        <f t="shared" si="5"/>
        <v>2.0408163265306121E-2</v>
      </c>
      <c r="J58" s="65"/>
      <c r="K58" s="42">
        <f t="shared" si="6"/>
        <v>96</v>
      </c>
      <c r="L58" s="41">
        <f t="shared" si="7"/>
        <v>0.97959183673469385</v>
      </c>
    </row>
    <row r="59" spans="1:13" x14ac:dyDescent="0.2">
      <c r="A59" s="77" t="s">
        <v>111</v>
      </c>
      <c r="B59" s="77" t="s">
        <v>296</v>
      </c>
      <c r="C59" s="77" t="s">
        <v>297</v>
      </c>
      <c r="D59" s="140">
        <v>2</v>
      </c>
      <c r="E59" s="30">
        <v>98</v>
      </c>
      <c r="F59" s="5"/>
      <c r="G59" s="13" t="s">
        <v>30</v>
      </c>
      <c r="H59" s="150">
        <v>4</v>
      </c>
      <c r="I59" s="41">
        <f t="shared" si="5"/>
        <v>4.0816326530612242E-2</v>
      </c>
      <c r="J59" s="65"/>
      <c r="K59" s="42">
        <f t="shared" si="6"/>
        <v>94</v>
      </c>
      <c r="L59" s="41">
        <f t="shared" si="7"/>
        <v>0.95918367346938771</v>
      </c>
    </row>
    <row r="60" spans="1:13" x14ac:dyDescent="0.2">
      <c r="A60" s="77" t="s">
        <v>111</v>
      </c>
      <c r="B60" s="77" t="s">
        <v>134</v>
      </c>
      <c r="C60" s="77" t="s">
        <v>135</v>
      </c>
      <c r="D60" s="140">
        <v>1</v>
      </c>
      <c r="E60" s="30">
        <v>98</v>
      </c>
      <c r="F60" s="5"/>
      <c r="G60" s="13" t="s">
        <v>30</v>
      </c>
      <c r="H60" s="81">
        <v>1</v>
      </c>
      <c r="I60" s="41">
        <f>H60/E60</f>
        <v>1.020408163265306E-2</v>
      </c>
      <c r="J60" s="65"/>
      <c r="K60" s="42">
        <f>E60-H60</f>
        <v>97</v>
      </c>
      <c r="L60" s="41">
        <f t="shared" si="7"/>
        <v>0.98979591836734693</v>
      </c>
    </row>
    <row r="61" spans="1:13" x14ac:dyDescent="0.2">
      <c r="A61" s="77" t="s">
        <v>111</v>
      </c>
      <c r="B61" s="77" t="s">
        <v>298</v>
      </c>
      <c r="C61" s="77" t="s">
        <v>299</v>
      </c>
      <c r="D61" s="140">
        <v>2</v>
      </c>
      <c r="E61" s="30">
        <v>98</v>
      </c>
      <c r="F61" s="5"/>
      <c r="G61" s="13" t="s">
        <v>30</v>
      </c>
      <c r="H61" s="150">
        <v>4</v>
      </c>
      <c r="I61" s="41">
        <f>H61/E61</f>
        <v>4.0816326530612242E-2</v>
      </c>
      <c r="J61" s="65"/>
      <c r="K61" s="42">
        <f>E61-H61</f>
        <v>94</v>
      </c>
      <c r="L61" s="41">
        <f t="shared" si="7"/>
        <v>0.95918367346938771</v>
      </c>
    </row>
    <row r="62" spans="1:13" x14ac:dyDescent="0.2">
      <c r="A62" s="77" t="s">
        <v>111</v>
      </c>
      <c r="B62" s="77" t="s">
        <v>136</v>
      </c>
      <c r="C62" s="77" t="s">
        <v>137</v>
      </c>
      <c r="D62" s="140">
        <v>1</v>
      </c>
      <c r="E62" s="30">
        <v>98</v>
      </c>
      <c r="F62" s="5"/>
      <c r="G62" s="40"/>
      <c r="H62" s="150"/>
      <c r="I62" s="41">
        <f>H62/E62</f>
        <v>0</v>
      </c>
      <c r="J62" s="65"/>
      <c r="K62" s="42">
        <f>E62-H62</f>
        <v>98</v>
      </c>
      <c r="L62" s="41">
        <f t="shared" si="7"/>
        <v>1</v>
      </c>
    </row>
    <row r="63" spans="1:13" x14ac:dyDescent="0.2">
      <c r="A63" s="77" t="s">
        <v>111</v>
      </c>
      <c r="B63" s="77" t="s">
        <v>138</v>
      </c>
      <c r="C63" s="77" t="s">
        <v>139</v>
      </c>
      <c r="D63" s="140">
        <v>1</v>
      </c>
      <c r="E63" s="30">
        <v>98</v>
      </c>
      <c r="F63" s="5"/>
      <c r="G63" s="13"/>
      <c r="H63" s="81"/>
      <c r="I63" s="41">
        <f t="shared" si="5"/>
        <v>0</v>
      </c>
      <c r="J63" s="65"/>
      <c r="K63" s="42">
        <f t="shared" si="6"/>
        <v>98</v>
      </c>
      <c r="L63" s="41">
        <f t="shared" si="7"/>
        <v>1</v>
      </c>
    </row>
    <row r="64" spans="1:13" x14ac:dyDescent="0.2">
      <c r="A64" s="77" t="s">
        <v>111</v>
      </c>
      <c r="B64" s="77" t="s">
        <v>140</v>
      </c>
      <c r="C64" s="77" t="s">
        <v>141</v>
      </c>
      <c r="D64" s="140">
        <v>2</v>
      </c>
      <c r="E64" s="30">
        <v>98</v>
      </c>
      <c r="F64" s="5"/>
      <c r="G64" s="13" t="s">
        <v>30</v>
      </c>
      <c r="H64" s="150">
        <v>15</v>
      </c>
      <c r="I64" s="41">
        <f t="shared" si="5"/>
        <v>0.15306122448979592</v>
      </c>
      <c r="J64" s="65"/>
      <c r="K64" s="42">
        <f t="shared" si="6"/>
        <v>83</v>
      </c>
      <c r="L64" s="41">
        <f t="shared" si="7"/>
        <v>0.84693877551020413</v>
      </c>
      <c r="M64" s="38"/>
    </row>
    <row r="65" spans="1:12" x14ac:dyDescent="0.2">
      <c r="A65" s="77" t="s">
        <v>111</v>
      </c>
      <c r="B65" s="77" t="s">
        <v>142</v>
      </c>
      <c r="C65" s="77" t="s">
        <v>143</v>
      </c>
      <c r="D65" s="140">
        <v>1</v>
      </c>
      <c r="E65" s="30">
        <v>98</v>
      </c>
      <c r="F65" s="5"/>
      <c r="G65" s="40"/>
      <c r="H65" s="40"/>
      <c r="I65" s="41">
        <f t="shared" si="5"/>
        <v>0</v>
      </c>
      <c r="J65" s="65"/>
      <c r="K65" s="42">
        <f t="shared" si="6"/>
        <v>98</v>
      </c>
      <c r="L65" s="41">
        <f t="shared" si="7"/>
        <v>1</v>
      </c>
    </row>
    <row r="66" spans="1:12" x14ac:dyDescent="0.2">
      <c r="A66" s="78" t="s">
        <v>111</v>
      </c>
      <c r="B66" s="78" t="s">
        <v>144</v>
      </c>
      <c r="C66" s="78" t="s">
        <v>145</v>
      </c>
      <c r="D66" s="142">
        <v>2</v>
      </c>
      <c r="E66" s="31">
        <v>98</v>
      </c>
      <c r="F66" s="5"/>
      <c r="G66" s="68" t="s">
        <v>30</v>
      </c>
      <c r="H66" s="70">
        <v>15</v>
      </c>
      <c r="I66" s="43">
        <f t="shared" si="5"/>
        <v>0.15306122448979592</v>
      </c>
      <c r="J66" s="67"/>
      <c r="K66" s="44">
        <f t="shared" si="6"/>
        <v>83</v>
      </c>
      <c r="L66" s="43">
        <f t="shared" si="7"/>
        <v>0.84693877551020413</v>
      </c>
    </row>
    <row r="67" spans="1:12" x14ac:dyDescent="0.2">
      <c r="A67" s="33"/>
      <c r="B67" s="34">
        <f>COUNTA(B40:B66)</f>
        <v>27</v>
      </c>
      <c r="C67" s="33"/>
      <c r="E67" s="39">
        <f>SUM(E40:E66)</f>
        <v>2646</v>
      </c>
      <c r="F67" s="45"/>
      <c r="G67" s="34">
        <f>COUNTA(G40:G66)</f>
        <v>19</v>
      </c>
      <c r="H67" s="39">
        <f>SUM(H40:H66)</f>
        <v>231</v>
      </c>
      <c r="I67" s="46">
        <f>H67/E67</f>
        <v>8.7301587301587297E-2</v>
      </c>
      <c r="J67" s="47"/>
      <c r="K67" s="55">
        <f>E67-H67</f>
        <v>2415</v>
      </c>
      <c r="L67" s="46">
        <f>K67/E67</f>
        <v>0.91269841269841268</v>
      </c>
    </row>
    <row r="68" spans="1:12" ht="8.25" customHeight="1" x14ac:dyDescent="0.2">
      <c r="A68" s="33"/>
      <c r="B68" s="33"/>
      <c r="C68" s="33"/>
      <c r="H68" s="40"/>
      <c r="I68" s="40"/>
      <c r="J68" s="40"/>
      <c r="K68" s="40"/>
      <c r="L68" s="40"/>
    </row>
    <row r="69" spans="1:12" x14ac:dyDescent="0.2">
      <c r="A69" s="77" t="s">
        <v>146</v>
      </c>
      <c r="B69" s="77" t="s">
        <v>149</v>
      </c>
      <c r="C69" s="77" t="s">
        <v>150</v>
      </c>
      <c r="D69" s="140">
        <v>1</v>
      </c>
      <c r="E69" s="30">
        <v>98</v>
      </c>
      <c r="F69" s="5"/>
      <c r="G69" s="13" t="s">
        <v>30</v>
      </c>
      <c r="H69" s="150">
        <v>5</v>
      </c>
      <c r="I69" s="41">
        <f t="shared" ref="I69:I79" si="11">H69/E69</f>
        <v>5.1020408163265307E-2</v>
      </c>
      <c r="J69" s="65"/>
      <c r="K69" s="42">
        <f t="shared" ref="K69:K79" si="12">E69-H69</f>
        <v>93</v>
      </c>
      <c r="L69" s="41">
        <f t="shared" ref="L69:L79" si="13">K69/E69</f>
        <v>0.94897959183673475</v>
      </c>
    </row>
    <row r="70" spans="1:12" x14ac:dyDescent="0.2">
      <c r="A70" s="77" t="s">
        <v>146</v>
      </c>
      <c r="B70" s="77" t="s">
        <v>151</v>
      </c>
      <c r="C70" s="77" t="s">
        <v>152</v>
      </c>
      <c r="D70" s="140">
        <v>1</v>
      </c>
      <c r="E70" s="30">
        <v>98</v>
      </c>
      <c r="F70" s="5"/>
      <c r="G70" s="13" t="s">
        <v>30</v>
      </c>
      <c r="H70" s="150">
        <v>9</v>
      </c>
      <c r="I70" s="41">
        <f t="shared" si="11"/>
        <v>9.1836734693877556E-2</v>
      </c>
      <c r="J70" s="65"/>
      <c r="K70" s="42">
        <f t="shared" si="12"/>
        <v>89</v>
      </c>
      <c r="L70" s="41">
        <f t="shared" si="13"/>
        <v>0.90816326530612246</v>
      </c>
    </row>
    <row r="71" spans="1:12" x14ac:dyDescent="0.2">
      <c r="A71" s="77" t="s">
        <v>146</v>
      </c>
      <c r="B71" s="77" t="s">
        <v>153</v>
      </c>
      <c r="C71" s="77" t="s">
        <v>154</v>
      </c>
      <c r="D71" s="140">
        <v>1</v>
      </c>
      <c r="E71" s="30">
        <v>98</v>
      </c>
      <c r="F71" s="5"/>
      <c r="G71" s="13" t="s">
        <v>30</v>
      </c>
      <c r="H71" s="150">
        <v>36</v>
      </c>
      <c r="I71" s="41">
        <f t="shared" si="11"/>
        <v>0.36734693877551022</v>
      </c>
      <c r="J71" s="65"/>
      <c r="K71" s="42">
        <f t="shared" si="12"/>
        <v>62</v>
      </c>
      <c r="L71" s="41">
        <f t="shared" si="13"/>
        <v>0.63265306122448983</v>
      </c>
    </row>
    <row r="72" spans="1:12" x14ac:dyDescent="0.2">
      <c r="A72" s="77" t="s">
        <v>146</v>
      </c>
      <c r="B72" s="77" t="s">
        <v>155</v>
      </c>
      <c r="C72" s="77" t="s">
        <v>156</v>
      </c>
      <c r="D72" s="140">
        <v>1</v>
      </c>
      <c r="E72" s="30">
        <v>98</v>
      </c>
      <c r="F72" s="5"/>
      <c r="G72" s="13" t="s">
        <v>30</v>
      </c>
      <c r="H72" s="150">
        <v>6</v>
      </c>
      <c r="I72" s="41">
        <f t="shared" si="11"/>
        <v>6.1224489795918366E-2</v>
      </c>
      <c r="J72" s="65"/>
      <c r="K72" s="42">
        <f t="shared" si="12"/>
        <v>92</v>
      </c>
      <c r="L72" s="41">
        <f t="shared" si="13"/>
        <v>0.93877551020408168</v>
      </c>
    </row>
    <row r="73" spans="1:12" x14ac:dyDescent="0.2">
      <c r="A73" s="77" t="s">
        <v>146</v>
      </c>
      <c r="B73" s="77" t="s">
        <v>157</v>
      </c>
      <c r="C73" s="77" t="s">
        <v>158</v>
      </c>
      <c r="D73" s="140">
        <v>1</v>
      </c>
      <c r="E73" s="30">
        <v>98</v>
      </c>
      <c r="F73" s="5"/>
      <c r="G73" s="13" t="s">
        <v>30</v>
      </c>
      <c r="H73" s="150">
        <v>6</v>
      </c>
      <c r="I73" s="41">
        <f t="shared" si="11"/>
        <v>6.1224489795918366E-2</v>
      </c>
      <c r="J73" s="65"/>
      <c r="K73" s="42">
        <f t="shared" si="12"/>
        <v>92</v>
      </c>
      <c r="L73" s="41">
        <f t="shared" si="13"/>
        <v>0.93877551020408168</v>
      </c>
    </row>
    <row r="74" spans="1:12" x14ac:dyDescent="0.2">
      <c r="A74" s="77" t="s">
        <v>146</v>
      </c>
      <c r="B74" s="77" t="s">
        <v>159</v>
      </c>
      <c r="C74" s="77" t="s">
        <v>160</v>
      </c>
      <c r="D74" s="140">
        <v>1</v>
      </c>
      <c r="E74" s="30">
        <v>98</v>
      </c>
      <c r="F74" s="5"/>
      <c r="G74" s="13" t="s">
        <v>30</v>
      </c>
      <c r="H74" s="150">
        <v>6</v>
      </c>
      <c r="I74" s="41">
        <f t="shared" si="11"/>
        <v>6.1224489795918366E-2</v>
      </c>
      <c r="J74" s="65"/>
      <c r="K74" s="42">
        <f t="shared" si="12"/>
        <v>92</v>
      </c>
      <c r="L74" s="41">
        <f t="shared" si="13"/>
        <v>0.93877551020408168</v>
      </c>
    </row>
    <row r="75" spans="1:12" x14ac:dyDescent="0.2">
      <c r="A75" s="77" t="s">
        <v>146</v>
      </c>
      <c r="B75" s="77" t="s">
        <v>161</v>
      </c>
      <c r="C75" s="77" t="s">
        <v>162</v>
      </c>
      <c r="D75" s="140">
        <v>1</v>
      </c>
      <c r="E75" s="30">
        <v>98</v>
      </c>
      <c r="F75" s="5"/>
      <c r="G75" s="13" t="s">
        <v>30</v>
      </c>
      <c r="H75" s="150">
        <v>9</v>
      </c>
      <c r="I75" s="41">
        <f t="shared" si="11"/>
        <v>9.1836734693877556E-2</v>
      </c>
      <c r="J75" s="65"/>
      <c r="K75" s="42">
        <f t="shared" si="12"/>
        <v>89</v>
      </c>
      <c r="L75" s="41">
        <f t="shared" si="13"/>
        <v>0.90816326530612246</v>
      </c>
    </row>
    <row r="76" spans="1:12" x14ac:dyDescent="0.2">
      <c r="A76" s="77" t="s">
        <v>146</v>
      </c>
      <c r="B76" s="77" t="s">
        <v>163</v>
      </c>
      <c r="C76" s="77" t="s">
        <v>164</v>
      </c>
      <c r="D76" s="140">
        <v>1</v>
      </c>
      <c r="E76" s="30">
        <v>98</v>
      </c>
      <c r="F76" s="5"/>
      <c r="G76" s="13" t="s">
        <v>30</v>
      </c>
      <c r="H76" s="150">
        <v>6</v>
      </c>
      <c r="I76" s="41">
        <f t="shared" si="11"/>
        <v>6.1224489795918366E-2</v>
      </c>
      <c r="J76" s="65"/>
      <c r="K76" s="42">
        <f t="shared" si="12"/>
        <v>92</v>
      </c>
      <c r="L76" s="41">
        <f t="shared" si="13"/>
        <v>0.93877551020408168</v>
      </c>
    </row>
    <row r="77" spans="1:12" x14ac:dyDescent="0.2">
      <c r="A77" s="77" t="s">
        <v>146</v>
      </c>
      <c r="B77" s="77" t="s">
        <v>165</v>
      </c>
      <c r="C77" s="77" t="s">
        <v>166</v>
      </c>
      <c r="D77" s="140">
        <v>2</v>
      </c>
      <c r="E77" s="30">
        <v>98</v>
      </c>
      <c r="F77" s="5"/>
      <c r="G77" s="13" t="s">
        <v>30</v>
      </c>
      <c r="H77" s="150">
        <v>5</v>
      </c>
      <c r="I77" s="41">
        <f t="shared" si="11"/>
        <v>5.1020408163265307E-2</v>
      </c>
      <c r="J77" s="65"/>
      <c r="K77" s="42">
        <f t="shared" si="12"/>
        <v>93</v>
      </c>
      <c r="L77" s="41">
        <f t="shared" si="13"/>
        <v>0.94897959183673475</v>
      </c>
    </row>
    <row r="78" spans="1:12" x14ac:dyDescent="0.2">
      <c r="A78" s="77" t="s">
        <v>146</v>
      </c>
      <c r="B78" s="77" t="s">
        <v>167</v>
      </c>
      <c r="C78" s="77" t="s">
        <v>168</v>
      </c>
      <c r="D78" s="140">
        <v>1</v>
      </c>
      <c r="E78" s="30">
        <v>98</v>
      </c>
      <c r="F78" s="5"/>
      <c r="G78" s="13" t="s">
        <v>30</v>
      </c>
      <c r="H78" s="150">
        <v>8</v>
      </c>
      <c r="I78" s="41">
        <f t="shared" si="11"/>
        <v>8.1632653061224483E-2</v>
      </c>
      <c r="J78" s="65"/>
      <c r="K78" s="42">
        <f t="shared" si="12"/>
        <v>90</v>
      </c>
      <c r="L78" s="41">
        <f t="shared" si="13"/>
        <v>0.91836734693877553</v>
      </c>
    </row>
    <row r="79" spans="1:12" x14ac:dyDescent="0.2">
      <c r="A79" s="77" t="s">
        <v>146</v>
      </c>
      <c r="B79" s="77" t="s">
        <v>169</v>
      </c>
      <c r="C79" s="77" t="s">
        <v>170</v>
      </c>
      <c r="D79" s="140">
        <v>1</v>
      </c>
      <c r="E79" s="30">
        <v>98</v>
      </c>
      <c r="F79" s="5"/>
      <c r="G79" s="13" t="s">
        <v>30</v>
      </c>
      <c r="H79" s="150">
        <v>6</v>
      </c>
      <c r="I79" s="41">
        <f t="shared" si="11"/>
        <v>6.1224489795918366E-2</v>
      </c>
      <c r="J79" s="65"/>
      <c r="K79" s="42">
        <f t="shared" si="12"/>
        <v>92</v>
      </c>
      <c r="L79" s="41">
        <f t="shared" si="13"/>
        <v>0.93877551020408168</v>
      </c>
    </row>
    <row r="80" spans="1:12" x14ac:dyDescent="0.2">
      <c r="A80" s="78" t="s">
        <v>146</v>
      </c>
      <c r="B80" s="78" t="s">
        <v>171</v>
      </c>
      <c r="C80" s="78" t="s">
        <v>172</v>
      </c>
      <c r="D80" s="142">
        <v>1</v>
      </c>
      <c r="E80" s="31">
        <v>98</v>
      </c>
      <c r="F80" s="66"/>
      <c r="G80" s="68" t="s">
        <v>30</v>
      </c>
      <c r="H80" s="70">
        <v>8</v>
      </c>
      <c r="I80" s="43">
        <f>H80/E80</f>
        <v>8.1632653061224483E-2</v>
      </c>
      <c r="J80" s="67"/>
      <c r="K80" s="44">
        <f>E80-H80</f>
        <v>90</v>
      </c>
      <c r="L80" s="43">
        <f>K80/E80</f>
        <v>0.91836734693877553</v>
      </c>
    </row>
    <row r="81" spans="1:12" x14ac:dyDescent="0.2">
      <c r="A81" s="33"/>
      <c r="B81" s="34">
        <f>COUNTA(B69:B80)</f>
        <v>12</v>
      </c>
      <c r="C81" s="33"/>
      <c r="E81" s="39">
        <f>SUM(E69:E80)</f>
        <v>1176</v>
      </c>
      <c r="F81" s="45"/>
      <c r="G81" s="34">
        <f>COUNTA(G69:G80)</f>
        <v>12</v>
      </c>
      <c r="H81" s="39">
        <f>SUM(H69:H80)</f>
        <v>110</v>
      </c>
      <c r="I81" s="46">
        <f>H81/E81</f>
        <v>9.3537414965986401E-2</v>
      </c>
      <c r="J81" s="47"/>
      <c r="K81" s="55">
        <f>E81-H81</f>
        <v>1066</v>
      </c>
      <c r="L81" s="46">
        <f>K81/E81</f>
        <v>0.90646258503401356</v>
      </c>
    </row>
    <row r="82" spans="1:12" x14ac:dyDescent="0.2">
      <c r="A82" s="33"/>
      <c r="B82" s="34"/>
      <c r="C82" s="33"/>
      <c r="E82" s="39"/>
      <c r="F82" s="45"/>
      <c r="G82" s="34"/>
      <c r="H82" s="39"/>
      <c r="I82" s="46"/>
      <c r="J82" s="83"/>
      <c r="K82" s="55"/>
      <c r="L82" s="46"/>
    </row>
    <row r="83" spans="1:12" x14ac:dyDescent="0.2">
      <c r="C83" s="108" t="s">
        <v>332</v>
      </c>
      <c r="D83" s="124"/>
      <c r="G83" s="40"/>
      <c r="H83" s="40"/>
    </row>
    <row r="84" spans="1:12" x14ac:dyDescent="0.2">
      <c r="B84" s="108"/>
      <c r="E84" s="126" t="s">
        <v>235</v>
      </c>
      <c r="G84" s="107">
        <f>SUM(B31+B38+B67+B81)</f>
        <v>72</v>
      </c>
      <c r="H84" s="40"/>
    </row>
    <row r="85" spans="1:12" x14ac:dyDescent="0.2">
      <c r="B85" s="108"/>
      <c r="E85" s="126" t="s">
        <v>271</v>
      </c>
      <c r="G85" s="106">
        <f>SUM(E31+E38+E67+E81)</f>
        <v>7056</v>
      </c>
      <c r="H85" s="40"/>
    </row>
    <row r="86" spans="1:12" x14ac:dyDescent="0.2">
      <c r="B86" s="125"/>
      <c r="E86" s="126" t="s">
        <v>264</v>
      </c>
      <c r="G86" s="107">
        <f>SUM(G31+G38+G67+G81)</f>
        <v>63</v>
      </c>
      <c r="H86" s="40"/>
    </row>
    <row r="87" spans="1:12" x14ac:dyDescent="0.2">
      <c r="B87" s="125"/>
      <c r="E87" s="126" t="s">
        <v>272</v>
      </c>
      <c r="G87" s="106">
        <f>SUM(H31+H38+H67+H81)</f>
        <v>636</v>
      </c>
      <c r="H87" s="40"/>
    </row>
    <row r="88" spans="1:12" x14ac:dyDescent="0.2">
      <c r="B88" s="125"/>
      <c r="E88" s="126" t="s">
        <v>273</v>
      </c>
      <c r="G88" s="135">
        <f>G87/G85</f>
        <v>9.013605442176871E-2</v>
      </c>
      <c r="H88" s="40"/>
    </row>
    <row r="89" spans="1:12" x14ac:dyDescent="0.2">
      <c r="E89" s="126" t="s">
        <v>274</v>
      </c>
      <c r="G89" s="106">
        <f>SUM(K31+K38+K67+K81)</f>
        <v>6420</v>
      </c>
      <c r="H89" s="40"/>
    </row>
    <row r="90" spans="1:12" x14ac:dyDescent="0.2">
      <c r="E90" s="126" t="s">
        <v>275</v>
      </c>
      <c r="G90" s="135">
        <f>G89/G85</f>
        <v>0.90986394557823125</v>
      </c>
      <c r="H90" s="40"/>
    </row>
    <row r="91" spans="1:12" x14ac:dyDescent="0.2">
      <c r="G91" s="40"/>
      <c r="H91" s="40"/>
    </row>
    <row r="92" spans="1:12" x14ac:dyDescent="0.2">
      <c r="G92" s="40"/>
      <c r="H92" s="40"/>
    </row>
    <row r="93" spans="1:12" x14ac:dyDescent="0.2">
      <c r="G93" s="40"/>
      <c r="H93" s="40"/>
    </row>
    <row r="94" spans="1:12" x14ac:dyDescent="0.2">
      <c r="G94" s="40"/>
      <c r="H94" s="40"/>
    </row>
    <row r="95" spans="1:12" x14ac:dyDescent="0.2">
      <c r="G95" s="40"/>
      <c r="H95" s="40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Connecticut Beach Days at Monitored Beaches</oddHeader>
    <oddFooter>&amp;R&amp;P of &amp;N</oddFooter>
  </headerFooter>
  <rowBreaks count="1" manualBreakCount="1">
    <brk id="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2012-06-07T17:24:09Z</cp:lastPrinted>
  <dcterms:created xsi:type="dcterms:W3CDTF">2006-12-12T20:37:17Z</dcterms:created>
  <dcterms:modified xsi:type="dcterms:W3CDTF">2012-06-07T17:35:34Z</dcterms:modified>
</cp:coreProperties>
</file>