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55" yWindow="45" windowWidth="18855" windowHeight="5895"/>
  </bookViews>
  <sheets>
    <sheet name="Summary" sheetId="8" r:id="rId1"/>
    <sheet name="Attributes" sheetId="2" r:id="rId2"/>
    <sheet name="Monitoring" sheetId="10" r:id="rId3"/>
    <sheet name="Pollution Sources" sheetId="11" r:id="rId4"/>
    <sheet name="2010 Actions" sheetId="4" r:id="rId5"/>
    <sheet name="Action Durations" sheetId="9" r:id="rId6"/>
    <sheet name="Beach Days" sheetId="7" r:id="rId7"/>
    <sheet name="Tier 1 Stats" sheetId="12" r:id="rId8"/>
  </sheets>
  <definedNames>
    <definedName name="_xlnm.Print_Area" localSheetId="4">'2010 Actions'!$A$1:$J$99</definedName>
    <definedName name="_xlnm.Print_Area" localSheetId="5">'Action Durations'!$A$1:$K$62</definedName>
    <definedName name="_xlnm.Print_Area" localSheetId="1">Attributes!$A$1:$J$79</definedName>
    <definedName name="_xlnm.Print_Area" localSheetId="6">'Beach Days'!$A$1:$L$83</definedName>
    <definedName name="_xlnm.Print_Area" localSheetId="2">Monitoring!$A$1:$J$82</definedName>
    <definedName name="_xlnm.Print_Area" localSheetId="3">'Pollution Sources'!$A$1:$R$96</definedName>
    <definedName name="_xlnm.Print_Area" localSheetId="0">Summary!$A$1:$W$21</definedName>
    <definedName name="_xlnm.Print_Area" localSheetId="7">'Tier 1 Stats'!$A$1:$L$71</definedName>
    <definedName name="_xlnm.Print_Titles" localSheetId="4">'2010 Actions'!$1:$1</definedName>
    <definedName name="_xlnm.Print_Titles" localSheetId="5">'Action Durations'!$1:$2</definedName>
    <definedName name="_xlnm.Print_Titles" localSheetId="1">Attributes!$1:$1</definedName>
    <definedName name="_xlnm.Print_Titles" localSheetId="6">'Beach Days'!$1:$2</definedName>
    <definedName name="_xlnm.Print_Titles" localSheetId="2">Monitoring!$1:$1</definedName>
    <definedName name="_xlnm.Print_Titles" localSheetId="3">'Pollution Sources'!$1:$2</definedName>
    <definedName name="_xlnm.Print_Titles" localSheetId="0">Summary!$1:$2</definedName>
    <definedName name="_xlnm.Print_Titles" localSheetId="7">'Tier 1 Stats'!$1:$1</definedName>
  </definedNames>
  <calcPr calcId="125725"/>
</workbook>
</file>

<file path=xl/calcChain.xml><?xml version="1.0" encoding="utf-8"?>
<calcChain xmlns="http://schemas.openxmlformats.org/spreadsheetml/2006/main">
  <c r="H7" i="8"/>
  <c r="D81" i="10"/>
  <c r="D80" i="7"/>
  <c r="E99" i="4"/>
  <c r="E92"/>
  <c r="E88"/>
  <c r="D98"/>
  <c r="D97"/>
  <c r="D96"/>
  <c r="D95"/>
  <c r="D94"/>
  <c r="D91"/>
  <c r="D90"/>
  <c r="D87"/>
  <c r="D86"/>
  <c r="D81"/>
  <c r="D80"/>
  <c r="D79"/>
  <c r="E90" l="1"/>
  <c r="D92"/>
  <c r="E91"/>
  <c r="E86"/>
  <c r="E87"/>
  <c r="D88"/>
  <c r="D99"/>
  <c r="E96" s="1"/>
  <c r="D78" i="2"/>
  <c r="D79"/>
  <c r="E60" i="12"/>
  <c r="E46"/>
  <c r="E25"/>
  <c r="E19"/>
  <c r="E65" s="1"/>
  <c r="G19"/>
  <c r="E66" s="1"/>
  <c r="E67" s="1"/>
  <c r="L59"/>
  <c r="L58"/>
  <c r="L57"/>
  <c r="L56"/>
  <c r="L55"/>
  <c r="L54"/>
  <c r="L53"/>
  <c r="L52"/>
  <c r="L51"/>
  <c r="L50"/>
  <c r="L49"/>
  <c r="L48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4"/>
  <c r="L23"/>
  <c r="L22"/>
  <c r="L21"/>
  <c r="L18"/>
  <c r="L17"/>
  <c r="L16"/>
  <c r="L15"/>
  <c r="L14"/>
  <c r="L13"/>
  <c r="L12"/>
  <c r="L11"/>
  <c r="L10"/>
  <c r="L9"/>
  <c r="L8"/>
  <c r="L7"/>
  <c r="L6"/>
  <c r="L5"/>
  <c r="L4"/>
  <c r="L3"/>
  <c r="L2"/>
  <c r="K60"/>
  <c r="J60"/>
  <c r="K46"/>
  <c r="J46"/>
  <c r="K25"/>
  <c r="J25"/>
  <c r="K19"/>
  <c r="E70" s="1"/>
  <c r="J19"/>
  <c r="E69" s="1"/>
  <c r="I60"/>
  <c r="I46"/>
  <c r="I25"/>
  <c r="I19"/>
  <c r="G60"/>
  <c r="G46"/>
  <c r="G25"/>
  <c r="D60"/>
  <c r="B60"/>
  <c r="G6" i="8" s="1"/>
  <c r="D46" i="12"/>
  <c r="B46"/>
  <c r="G5" i="8" s="1"/>
  <c r="D25" i="12"/>
  <c r="B25"/>
  <c r="G4" i="8" s="1"/>
  <c r="D19" i="12"/>
  <c r="B19"/>
  <c r="E64" s="1"/>
  <c r="J74" i="10"/>
  <c r="F6" i="8" s="1"/>
  <c r="J58" i="10"/>
  <c r="F5" i="8" s="1"/>
  <c r="J37" i="10"/>
  <c r="F4" i="8" s="1"/>
  <c r="J30" i="10"/>
  <c r="F3" i="8" s="1"/>
  <c r="F74" i="2"/>
  <c r="F58"/>
  <c r="F37"/>
  <c r="F30"/>
  <c r="J6" i="8"/>
  <c r="J4"/>
  <c r="K48" i="9"/>
  <c r="S6" i="8" s="1"/>
  <c r="J48" i="9"/>
  <c r="R6" i="8" s="1"/>
  <c r="I48" i="9"/>
  <c r="Q6" i="8" s="1"/>
  <c r="H48" i="9"/>
  <c r="P6" i="8" s="1"/>
  <c r="G48" i="9"/>
  <c r="O6" i="8" s="1"/>
  <c r="E48" i="9"/>
  <c r="D48"/>
  <c r="N6" i="8" s="1"/>
  <c r="B48" i="9"/>
  <c r="G58" i="4"/>
  <c r="D58"/>
  <c r="B58"/>
  <c r="G75"/>
  <c r="D75"/>
  <c r="B75"/>
  <c r="B74" i="11"/>
  <c r="D74"/>
  <c r="E74"/>
  <c r="F74"/>
  <c r="G74"/>
  <c r="H74"/>
  <c r="I74"/>
  <c r="J74"/>
  <c r="K74"/>
  <c r="L74"/>
  <c r="M74"/>
  <c r="N74"/>
  <c r="O74"/>
  <c r="P74"/>
  <c r="Q74"/>
  <c r="R74"/>
  <c r="F58" i="10"/>
  <c r="D5" i="8" s="1"/>
  <c r="F37" i="10"/>
  <c r="D4" i="8" s="1"/>
  <c r="F30" i="10"/>
  <c r="D80" s="1"/>
  <c r="F74"/>
  <c r="D6" i="8" s="1"/>
  <c r="I7" i="7"/>
  <c r="K7"/>
  <c r="L7" s="1"/>
  <c r="I8"/>
  <c r="K8"/>
  <c r="L8" s="1"/>
  <c r="I9"/>
  <c r="K9"/>
  <c r="L9" s="1"/>
  <c r="E31"/>
  <c r="E38"/>
  <c r="U4" i="8" s="1"/>
  <c r="E59" i="7"/>
  <c r="E59" i="11"/>
  <c r="E38"/>
  <c r="E31"/>
  <c r="B51" i="4"/>
  <c r="D51"/>
  <c r="G51"/>
  <c r="G67"/>
  <c r="B67"/>
  <c r="J5" i="8" s="1"/>
  <c r="R31" i="11"/>
  <c r="R38"/>
  <c r="R59"/>
  <c r="Q31"/>
  <c r="Q38"/>
  <c r="Q59"/>
  <c r="D31"/>
  <c r="G79" s="1"/>
  <c r="D38"/>
  <c r="D59"/>
  <c r="P31"/>
  <c r="P38"/>
  <c r="P59"/>
  <c r="O31"/>
  <c r="O38"/>
  <c r="O59"/>
  <c r="N31"/>
  <c r="N38"/>
  <c r="N59"/>
  <c r="M31"/>
  <c r="M38"/>
  <c r="M59"/>
  <c r="L31"/>
  <c r="L38"/>
  <c r="L59"/>
  <c r="K31"/>
  <c r="K38"/>
  <c r="K59"/>
  <c r="J31"/>
  <c r="J38"/>
  <c r="J59"/>
  <c r="I31"/>
  <c r="I38"/>
  <c r="I59"/>
  <c r="H31"/>
  <c r="H38"/>
  <c r="H59"/>
  <c r="G31"/>
  <c r="G38"/>
  <c r="G59"/>
  <c r="F31"/>
  <c r="F38"/>
  <c r="F59"/>
  <c r="B31"/>
  <c r="G78" s="1"/>
  <c r="B38"/>
  <c r="B59"/>
  <c r="H31" i="7"/>
  <c r="B38"/>
  <c r="K33"/>
  <c r="L33" s="1"/>
  <c r="K34"/>
  <c r="K35"/>
  <c r="L35" s="1"/>
  <c r="K36"/>
  <c r="L36" s="1"/>
  <c r="K37"/>
  <c r="L37" s="1"/>
  <c r="H38"/>
  <c r="V4" i="8" s="1"/>
  <c r="G38" i="7"/>
  <c r="I37"/>
  <c r="I36"/>
  <c r="I35"/>
  <c r="I34"/>
  <c r="I33"/>
  <c r="H59"/>
  <c r="V5" i="8" s="1"/>
  <c r="H74" i="7"/>
  <c r="E74"/>
  <c r="D81" s="1"/>
  <c r="G31"/>
  <c r="G59"/>
  <c r="G74"/>
  <c r="B31"/>
  <c r="B59"/>
  <c r="B74"/>
  <c r="K73"/>
  <c r="L73" s="1"/>
  <c r="I73"/>
  <c r="K72"/>
  <c r="L72" s="1"/>
  <c r="I72"/>
  <c r="K71"/>
  <c r="L71" s="1"/>
  <c r="I71"/>
  <c r="K70"/>
  <c r="L70" s="1"/>
  <c r="I70"/>
  <c r="K69"/>
  <c r="L69" s="1"/>
  <c r="I69"/>
  <c r="K68"/>
  <c r="L68" s="1"/>
  <c r="I68"/>
  <c r="K67"/>
  <c r="L67" s="1"/>
  <c r="I67"/>
  <c r="K66"/>
  <c r="L66" s="1"/>
  <c r="I66"/>
  <c r="K65"/>
  <c r="L65" s="1"/>
  <c r="I65"/>
  <c r="K64"/>
  <c r="L64" s="1"/>
  <c r="I64"/>
  <c r="K63"/>
  <c r="L63" s="1"/>
  <c r="I63"/>
  <c r="K62"/>
  <c r="L62" s="1"/>
  <c r="I62"/>
  <c r="K61"/>
  <c r="L61" s="1"/>
  <c r="I61"/>
  <c r="K58"/>
  <c r="L58" s="1"/>
  <c r="I58"/>
  <c r="K57"/>
  <c r="L57" s="1"/>
  <c r="I57"/>
  <c r="K56"/>
  <c r="L56" s="1"/>
  <c r="I56"/>
  <c r="K55"/>
  <c r="L55" s="1"/>
  <c r="I55"/>
  <c r="K54"/>
  <c r="L54" s="1"/>
  <c r="I54"/>
  <c r="K53"/>
  <c r="L53" s="1"/>
  <c r="I53"/>
  <c r="K52"/>
  <c r="L52" s="1"/>
  <c r="I52"/>
  <c r="K51"/>
  <c r="L51" s="1"/>
  <c r="I51"/>
  <c r="K50"/>
  <c r="L50" s="1"/>
  <c r="I50"/>
  <c r="K49"/>
  <c r="L49" s="1"/>
  <c r="I49"/>
  <c r="K48"/>
  <c r="L48" s="1"/>
  <c r="I48"/>
  <c r="K47"/>
  <c r="L47" s="1"/>
  <c r="I47"/>
  <c r="K46"/>
  <c r="L46" s="1"/>
  <c r="I46"/>
  <c r="K45"/>
  <c r="L45" s="1"/>
  <c r="I45"/>
  <c r="K44"/>
  <c r="L44" s="1"/>
  <c r="I44"/>
  <c r="K43"/>
  <c r="L43" s="1"/>
  <c r="I43"/>
  <c r="K42"/>
  <c r="L42" s="1"/>
  <c r="I42"/>
  <c r="K41"/>
  <c r="L41" s="1"/>
  <c r="I41"/>
  <c r="K40"/>
  <c r="L40" s="1"/>
  <c r="I40"/>
  <c r="K30"/>
  <c r="L30" s="1"/>
  <c r="I30"/>
  <c r="K29"/>
  <c r="L29" s="1"/>
  <c r="I29"/>
  <c r="K28"/>
  <c r="L28" s="1"/>
  <c r="I28"/>
  <c r="K27"/>
  <c r="L27" s="1"/>
  <c r="I27"/>
  <c r="K26"/>
  <c r="L26" s="1"/>
  <c r="I26"/>
  <c r="K25"/>
  <c r="L25" s="1"/>
  <c r="I25"/>
  <c r="K24"/>
  <c r="L24" s="1"/>
  <c r="I24"/>
  <c r="K23"/>
  <c r="L23" s="1"/>
  <c r="I23"/>
  <c r="K22"/>
  <c r="L22" s="1"/>
  <c r="I22"/>
  <c r="K21"/>
  <c r="L21" s="1"/>
  <c r="I21"/>
  <c r="K20"/>
  <c r="L20" s="1"/>
  <c r="I20"/>
  <c r="K19"/>
  <c r="L19" s="1"/>
  <c r="I19"/>
  <c r="K18"/>
  <c r="L18" s="1"/>
  <c r="I18"/>
  <c r="K17"/>
  <c r="L17" s="1"/>
  <c r="I17"/>
  <c r="K16"/>
  <c r="L16" s="1"/>
  <c r="I16"/>
  <c r="K15"/>
  <c r="L15" s="1"/>
  <c r="I15"/>
  <c r="K14"/>
  <c r="L14" s="1"/>
  <c r="I14"/>
  <c r="K13"/>
  <c r="L13" s="1"/>
  <c r="I13"/>
  <c r="K12"/>
  <c r="L12" s="1"/>
  <c r="I12"/>
  <c r="K11"/>
  <c r="L11" s="1"/>
  <c r="I11"/>
  <c r="K10"/>
  <c r="L10" s="1"/>
  <c r="I10"/>
  <c r="K6"/>
  <c r="L6" s="1"/>
  <c r="I6"/>
  <c r="K5"/>
  <c r="L5" s="1"/>
  <c r="I5"/>
  <c r="K4"/>
  <c r="L4" s="1"/>
  <c r="I4"/>
  <c r="K3"/>
  <c r="I3"/>
  <c r="G30" i="9"/>
  <c r="E30"/>
  <c r="D30"/>
  <c r="B44"/>
  <c r="B35"/>
  <c r="B30"/>
  <c r="D67" i="4"/>
  <c r="B74" i="10"/>
  <c r="C6" i="8" s="1"/>
  <c r="B58" i="10"/>
  <c r="V6" i="8"/>
  <c r="K44" i="9"/>
  <c r="S5" i="8" s="1"/>
  <c r="J44" i="9"/>
  <c r="R5" i="8" s="1"/>
  <c r="I44" i="9"/>
  <c r="Q5" i="8" s="1"/>
  <c r="H44" i="9"/>
  <c r="P5" i="8" s="1"/>
  <c r="G44" i="9"/>
  <c r="O5" i="8" s="1"/>
  <c r="D44" i="9"/>
  <c r="K35"/>
  <c r="S4" i="8" s="1"/>
  <c r="J35" i="9"/>
  <c r="R4" i="8" s="1"/>
  <c r="I35" i="9"/>
  <c r="Q4" i="8" s="1"/>
  <c r="H35" i="9"/>
  <c r="P4" i="8" s="1"/>
  <c r="G35" i="9"/>
  <c r="O4" i="8" s="1"/>
  <c r="D35" i="9"/>
  <c r="N4" i="8" s="1"/>
  <c r="B37" i="10"/>
  <c r="C4" i="8" s="1"/>
  <c r="V3"/>
  <c r="U3"/>
  <c r="H30" i="9"/>
  <c r="I30"/>
  <c r="G59" s="1"/>
  <c r="J30"/>
  <c r="K30"/>
  <c r="B30" i="10"/>
  <c r="C3" i="8" s="1"/>
  <c r="I59" i="7"/>
  <c r="E35" i="9"/>
  <c r="E44"/>
  <c r="B30" i="2"/>
  <c r="B37"/>
  <c r="B58"/>
  <c r="B74"/>
  <c r="I31" i="7"/>
  <c r="K74"/>
  <c r="L74" s="1"/>
  <c r="U6" i="8"/>
  <c r="E79" i="7" l="1"/>
  <c r="G83" i="11"/>
  <c r="G84"/>
  <c r="G88"/>
  <c r="G92"/>
  <c r="G95"/>
  <c r="G85"/>
  <c r="G89"/>
  <c r="G93"/>
  <c r="E71" i="12"/>
  <c r="E68"/>
  <c r="F25"/>
  <c r="H4" i="8" s="1"/>
  <c r="F60" i="12"/>
  <c r="H6" i="8" s="1"/>
  <c r="F46" i="12"/>
  <c r="H5" i="8" s="1"/>
  <c r="F19" i="12"/>
  <c r="H3" i="8" s="1"/>
  <c r="E77" i="7"/>
  <c r="E80"/>
  <c r="E78"/>
  <c r="G80" i="11"/>
  <c r="G86"/>
  <c r="G90"/>
  <c r="G87"/>
  <c r="G91"/>
  <c r="G94"/>
  <c r="G60" i="9"/>
  <c r="S3" i="8"/>
  <c r="S7" s="1"/>
  <c r="G61" i="9"/>
  <c r="O3" i="8"/>
  <c r="G57" i="9"/>
  <c r="P3" i="8"/>
  <c r="P7" s="1"/>
  <c r="G58" i="9"/>
  <c r="N3" i="8"/>
  <c r="D53" i="9"/>
  <c r="D52"/>
  <c r="D54"/>
  <c r="E97" i="4"/>
  <c r="E98"/>
  <c r="E94"/>
  <c r="E95"/>
  <c r="D79" i="10"/>
  <c r="D82"/>
  <c r="G3" i="8"/>
  <c r="G7" s="1"/>
  <c r="L60" i="12"/>
  <c r="L19"/>
  <c r="L46"/>
  <c r="L25"/>
  <c r="L6" i="8"/>
  <c r="F7"/>
  <c r="I74" i="7"/>
  <c r="U5" i="8"/>
  <c r="U7" s="1"/>
  <c r="W3"/>
  <c r="Q3"/>
  <c r="Q7" s="1"/>
  <c r="K31" i="7"/>
  <c r="K38"/>
  <c r="L38" s="1"/>
  <c r="W6" i="8"/>
  <c r="I38" i="7"/>
  <c r="K4" i="8"/>
  <c r="O7"/>
  <c r="C5"/>
  <c r="E5" s="1"/>
  <c r="L4"/>
  <c r="E4"/>
  <c r="D3"/>
  <c r="E3" s="1"/>
  <c r="W4"/>
  <c r="L5"/>
  <c r="K5"/>
  <c r="E6"/>
  <c r="J3"/>
  <c r="K6"/>
  <c r="L34" i="7"/>
  <c r="V7" i="8"/>
  <c r="R3"/>
  <c r="R7" s="1"/>
  <c r="K59" i="7"/>
  <c r="L59" s="1"/>
  <c r="N5" i="8"/>
  <c r="N7" s="1"/>
  <c r="L3" i="7"/>
  <c r="C7" i="8" l="1"/>
  <c r="W5"/>
  <c r="E81" i="7"/>
  <c r="L31"/>
  <c r="E82"/>
  <c r="E83" s="1"/>
  <c r="G96" i="11"/>
  <c r="H61" i="9"/>
  <c r="G62"/>
  <c r="W7" i="8"/>
  <c r="D7"/>
  <c r="J7"/>
  <c r="L3"/>
  <c r="K3"/>
  <c r="E7" l="1"/>
  <c r="H88" i="11"/>
  <c r="H89"/>
  <c r="H83"/>
  <c r="H84"/>
  <c r="H85"/>
  <c r="H95"/>
  <c r="H92"/>
  <c r="H93"/>
  <c r="H87"/>
  <c r="H90"/>
  <c r="H91"/>
  <c r="H94"/>
  <c r="H86"/>
  <c r="H58" i="9"/>
  <c r="H60"/>
  <c r="H59"/>
  <c r="H57"/>
  <c r="L7" i="8"/>
  <c r="K7"/>
  <c r="H96" i="11" l="1"/>
  <c r="H62" i="9"/>
</calcChain>
</file>

<file path=xl/sharedStrings.xml><?xml version="1.0" encoding="utf-8"?>
<sst xmlns="http://schemas.openxmlformats.org/spreadsheetml/2006/main" count="2404" uniqueCount="328">
  <si>
    <t>No. of monitored beaches with actions</t>
  </si>
  <si>
    <t>No. of monitored beaches without actions</t>
  </si>
  <si>
    <t>Percent of monitored beaches affected by a beach action</t>
  </si>
  <si>
    <t>No. of beach actions</t>
  </si>
  <si>
    <t>No. of actions of 1 day duration</t>
  </si>
  <si>
    <t>No. of actions of 2 day duration</t>
  </si>
  <si>
    <t>No. of actions of 3 - 7 day duration</t>
  </si>
  <si>
    <t>No. of actions of 8 - 30 day duration</t>
  </si>
  <si>
    <t>No. of actions greater than 30 day duration</t>
  </si>
  <si>
    <t>No. of beach days (monitored beaches)</t>
  </si>
  <si>
    <t>No. of days under a beach action (monitored beaches)</t>
  </si>
  <si>
    <t>Beach Name</t>
  </si>
  <si>
    <t xml:space="preserve">COUNTY </t>
  </si>
  <si>
    <t xml:space="preserve">BEACH ID </t>
  </si>
  <si>
    <t xml:space="preserve">BEACH NAME </t>
  </si>
  <si>
    <t>OTHER</t>
  </si>
  <si>
    <t>County</t>
  </si>
  <si>
    <t>Beach ID</t>
  </si>
  <si>
    <t>No. of days under a beach action</t>
  </si>
  <si>
    <t>Percent days under a beach action</t>
  </si>
  <si>
    <t>No. of days not under a beach action</t>
  </si>
  <si>
    <t>Percent days not under a beach action</t>
  </si>
  <si>
    <t>No. of days under an action</t>
  </si>
  <si>
    <t>CSO</t>
  </si>
  <si>
    <t>SSO</t>
  </si>
  <si>
    <t>CAFO</t>
  </si>
  <si>
    <t>POTW</t>
  </si>
  <si>
    <t>WILDLIFE</t>
  </si>
  <si>
    <t>UNKNOWN</t>
  </si>
  <si>
    <t>Swim Season Actions Sorted by Duration</t>
  </si>
  <si>
    <t>Monitored Beaches with Actions During Swim Season</t>
  </si>
  <si>
    <t>Monitored Beaches</t>
  </si>
  <si>
    <t>No. of beach days</t>
  </si>
  <si>
    <t>Under a Beach Action</t>
  </si>
  <si>
    <t>Yes</t>
  </si>
  <si>
    <t>SHORT BEACH</t>
  </si>
  <si>
    <t>Public/Public</t>
  </si>
  <si>
    <t>Private/Public</t>
  </si>
  <si>
    <t>PER_MONTH</t>
  </si>
  <si>
    <t>Closure</t>
  </si>
  <si>
    <t>RAINFALL</t>
  </si>
  <si>
    <t>PREEMPT</t>
  </si>
  <si>
    <t>STORM</t>
  </si>
  <si>
    <t>ELEV_BACT</t>
  </si>
  <si>
    <t>ENTERO</t>
  </si>
  <si>
    <t>Contamination Advisory</t>
  </si>
  <si>
    <t>Not Under an Action</t>
  </si>
  <si>
    <t>No</t>
  </si>
  <si>
    <t>BEACH Act Beaches</t>
  </si>
  <si>
    <t>FAIRFIELD</t>
  </si>
  <si>
    <t>CT200292</t>
  </si>
  <si>
    <t>BELL ISLAND BEACH</t>
  </si>
  <si>
    <t>CT730976</t>
  </si>
  <si>
    <t>BURYING HILL BEACH</t>
  </si>
  <si>
    <t>CT872506</t>
  </si>
  <si>
    <t>BYRAM BEACH</t>
  </si>
  <si>
    <t>CT003939</t>
  </si>
  <si>
    <t>CALF PASTURE BEACH</t>
  </si>
  <si>
    <t>CT135112</t>
  </si>
  <si>
    <t>COMPO BEACH</t>
  </si>
  <si>
    <t>CT728213</t>
  </si>
  <si>
    <t>CUMMINGS BEACH</t>
  </si>
  <si>
    <t>CT085278</t>
  </si>
  <si>
    <t>EAST (COVE ISLAND) BEACH</t>
  </si>
  <si>
    <t>CT096148</t>
  </si>
  <si>
    <t>GREAT CAPTAIN'S ISLAND BEACH</t>
  </si>
  <si>
    <t>CT486090</t>
  </si>
  <si>
    <t>GREENWICH POINT BEACH</t>
  </si>
  <si>
    <t>CT010924</t>
  </si>
  <si>
    <t>HICKORY BLUFF BEACH</t>
  </si>
  <si>
    <t>CT101236</t>
  </si>
  <si>
    <t>ISLAND BEACH</t>
  </si>
  <si>
    <t>CT306507</t>
  </si>
  <si>
    <t>JENNINGS BEACH</t>
  </si>
  <si>
    <t>CT449733</t>
  </si>
  <si>
    <t>LONG BEACH (MARNICK'S)</t>
  </si>
  <si>
    <t>CT921236</t>
  </si>
  <si>
    <t>LONG BEACH (PROPER)</t>
  </si>
  <si>
    <t>CT023928</t>
  </si>
  <si>
    <t>MARVIN BEACH</t>
  </si>
  <si>
    <t>CT927883</t>
  </si>
  <si>
    <t>PEAR TREE POINT BEACH</t>
  </si>
  <si>
    <t>CT080788</t>
  </si>
  <si>
    <t>PENFIELD BEACH</t>
  </si>
  <si>
    <t>CT202901</t>
  </si>
  <si>
    <t>QUIGLEY BEACH</t>
  </si>
  <si>
    <t>CT200291</t>
  </si>
  <si>
    <t>ROWAYTON BEACH</t>
  </si>
  <si>
    <t>CT634478</t>
  </si>
  <si>
    <t>SASCO BEACH</t>
  </si>
  <si>
    <t>CT404927</t>
  </si>
  <si>
    <t>SEASIDE PARK BEACH</t>
  </si>
  <si>
    <t>CT022992</t>
  </si>
  <si>
    <t>SHADY BEACH</t>
  </si>
  <si>
    <t>CT299970</t>
  </si>
  <si>
    <t>SHERWOOD ISLAND STATE PARK BEACH</t>
  </si>
  <si>
    <t>CT046814</t>
  </si>
  <si>
    <t>CT428598</t>
  </si>
  <si>
    <t>SOUTH PINE CREEK BEACH</t>
  </si>
  <si>
    <t>CT474040</t>
  </si>
  <si>
    <t>SOUTHPORT BEACH</t>
  </si>
  <si>
    <t>CT952269</t>
  </si>
  <si>
    <t>WEED BEACH</t>
  </si>
  <si>
    <t>CT992639</t>
  </si>
  <si>
    <t>WEST BEACH</t>
  </si>
  <si>
    <t>MIDDLESEX</t>
  </si>
  <si>
    <t>CT766006</t>
  </si>
  <si>
    <t>HARVEY'S BEACH</t>
  </si>
  <si>
    <t>CT221030</t>
  </si>
  <si>
    <t>MIDDLE BEACH/STANNARD BEACH</t>
  </si>
  <si>
    <t>CT104947</t>
  </si>
  <si>
    <t>TOWN BEACH (CLINTON)</t>
  </si>
  <si>
    <t>CT996337</t>
  </si>
  <si>
    <t>TOWN BEACH (OLD SAYBROOK)</t>
  </si>
  <si>
    <t>CT939211</t>
  </si>
  <si>
    <t>WESTBROOK TOWN BEACH/WEST BEACH</t>
  </si>
  <si>
    <t>NEW HAVEN</t>
  </si>
  <si>
    <t>CT974464</t>
  </si>
  <si>
    <t>ANCHOR BEACH (MERWIN POINT) #1</t>
  </si>
  <si>
    <t>CT400424</t>
  </si>
  <si>
    <t>ANCHOR BEACH (MERWIN POINT) #2</t>
  </si>
  <si>
    <t>CT001209</t>
  </si>
  <si>
    <t>BRANFORD POINT BEACH</t>
  </si>
  <si>
    <t>CT409818</t>
  </si>
  <si>
    <t>CLARK AVENUE BEACH</t>
  </si>
  <si>
    <t>CT091682</t>
  </si>
  <si>
    <t>EAST HAVEN TOWN BEACH</t>
  </si>
  <si>
    <t>CT153336</t>
  </si>
  <si>
    <t>EAST WHARF BEACH</t>
  </si>
  <si>
    <t>CT910056</t>
  </si>
  <si>
    <t>GULF BEACH</t>
  </si>
  <si>
    <t>CT964700</t>
  </si>
  <si>
    <t>HAMMONASSET BEACH STATE PARK BEACH</t>
  </si>
  <si>
    <t>CT303093</t>
  </si>
  <si>
    <t>JACOBS BEACH (TOWN BEACH)</t>
  </si>
  <si>
    <t>CT760987</t>
  </si>
  <si>
    <t>LIGHTHOUSE POINT BEACH</t>
  </si>
  <si>
    <t>CT320303</t>
  </si>
  <si>
    <t>PENT ROAD BEACH</t>
  </si>
  <si>
    <t>CT222176</t>
  </si>
  <si>
    <t>SILVER SANDS STATE PARK BEACH</t>
  </si>
  <si>
    <t>CT224775</t>
  </si>
  <si>
    <t>STONY CREEK BEACH</t>
  </si>
  <si>
    <t>CT386314</t>
  </si>
  <si>
    <t>SURF CLUB BEACH</t>
  </si>
  <si>
    <t>CT857174</t>
  </si>
  <si>
    <t>WALNUT BEACH</t>
  </si>
  <si>
    <t>CT399384</t>
  </si>
  <si>
    <t>WEST HAVEN EAST BEACH</t>
  </si>
  <si>
    <t>CT506928</t>
  </si>
  <si>
    <t>WEST HAVEN WEST BEACH</t>
  </si>
  <si>
    <t>CT210340</t>
  </si>
  <si>
    <t>WEST WHARF BEACH</t>
  </si>
  <si>
    <t>CT351834</t>
  </si>
  <si>
    <t>WOODMONT BEACH</t>
  </si>
  <si>
    <t>NEW LONDON</t>
  </si>
  <si>
    <t>CT340493</t>
  </si>
  <si>
    <t>DUBOIS BEACH</t>
  </si>
  <si>
    <t>CT705857</t>
  </si>
  <si>
    <t>EASTERN POINT BEACH</t>
  </si>
  <si>
    <t>CT434367</t>
  </si>
  <si>
    <t>ESKER POINT BEACH</t>
  </si>
  <si>
    <t>CT496693</t>
  </si>
  <si>
    <t>GREEN HARBOR BEACH</t>
  </si>
  <si>
    <t>CT103938</t>
  </si>
  <si>
    <t>HOLE-IN-THE-WALL BEACH</t>
  </si>
  <si>
    <t>CT303091</t>
  </si>
  <si>
    <t>KIDDIE'S BEACH</t>
  </si>
  <si>
    <t>CT120292</t>
  </si>
  <si>
    <t>MCCOOK POINT BEACH</t>
  </si>
  <si>
    <t>CT110195</t>
  </si>
  <si>
    <t>NOANK DOCK</t>
  </si>
  <si>
    <t>CT407959</t>
  </si>
  <si>
    <t>OCEAN BEACH PARK</t>
  </si>
  <si>
    <t>CT079164</t>
  </si>
  <si>
    <t>PLEASURE BEACH</t>
  </si>
  <si>
    <t>CT207829</t>
  </si>
  <si>
    <t>ROCKY NECK STATE PARK BEACH</t>
  </si>
  <si>
    <t>CT493837</t>
  </si>
  <si>
    <t>SOUNDVIEW BEACH</t>
  </si>
  <si>
    <t>CT685151</t>
  </si>
  <si>
    <t>WATERFORD TOWN BEACH</t>
  </si>
  <si>
    <t>CT282823</t>
  </si>
  <si>
    <t>WHITE SANDS BEACH</t>
  </si>
  <si>
    <t>DAYS</t>
  </si>
  <si>
    <t>MONITORED BEACHES</t>
  </si>
  <si>
    <t>Beach action in 2010?</t>
  </si>
  <si>
    <t>Actions During Swim Season</t>
  </si>
  <si>
    <t>---</t>
  </si>
  <si>
    <t>No. of BEACH Act beaches</t>
  </si>
  <si>
    <t>No. of Tier 1 beaches</t>
  </si>
  <si>
    <t>Swim Season Beach Days</t>
  </si>
  <si>
    <t>Actions Sorted by Duration</t>
  </si>
  <si>
    <t>Total no. of beach actions</t>
  </si>
  <si>
    <t>Total length of monitored beaches (M)</t>
  </si>
  <si>
    <t>No. of monitored beaches</t>
  </si>
  <si>
    <t>Percent of beaches monitored</t>
  </si>
  <si>
    <t xml:space="preserve">BEACH Act Beaches: </t>
  </si>
  <si>
    <t xml:space="preserve">Tier 1 beaches: </t>
  </si>
  <si>
    <t xml:space="preserve">Beach actions: </t>
  </si>
  <si>
    <t>Definitions</t>
  </si>
  <si>
    <t xml:space="preserve">Monitored beaches: </t>
  </si>
  <si>
    <t xml:space="preserve">Swim season: </t>
  </si>
  <si>
    <t xml:space="preserve">Action duration: </t>
  </si>
  <si>
    <t xml:space="preserve">Beach days: </t>
  </si>
  <si>
    <t>Percent of Tier 1 beaches monitored</t>
  </si>
  <si>
    <t>States indicate to EPA the period of time they consider to be the swim (or recreational) season for each beach. See "Monitoring" tab for swim season lengths.</t>
  </si>
  <si>
    <t>The number of days in the swim season. See "Beach Days" tab for the number of beach days under an action.</t>
  </si>
  <si>
    <t>Beaches that are monitored at regular intervals. See "Monitoring" tab for monitoring frequency information.</t>
  </si>
  <si>
    <t>BEACH Act refers to the Beaches Environmental Assessment, Closure, and Health Act of 2000 which focuses on coastal recreational waters. States/territories provide EPA with a list of their</t>
  </si>
  <si>
    <t>coastal recreational beaches.</t>
  </si>
  <si>
    <t>States and territories designate their significant public beaches as Tier 1 beaches (requirement of BEACH Act grant program).  These are the beaches that have the highest risk. See "Attributes" tab</t>
  </si>
  <si>
    <t>for Tier designations.</t>
  </si>
  <si>
    <t xml:space="preserve">Beach-specific advisories or closings issued by the reporting state or local governments. An action is recorded for a beach even if only a portion of the beach is affected. See "2010 Actions" tab </t>
  </si>
  <si>
    <t>for action information.</t>
  </si>
  <si>
    <t>Action duration is based on the times an action begins and ends. One "day" is considered the 24-hour period following the time an action is issued. Additional "days" are recorded when an action</t>
  </si>
  <si>
    <t>extends into any portion of subsequent 24-hour period(s). For example, an action that lasts 26 hours is recorded as a two-day action. See "Action Durations" tab for duration breakdowns.</t>
  </si>
  <si>
    <t xml:space="preserve">Beach Tier Rank </t>
  </si>
  <si>
    <t>Swim season monitor frequency</t>
  </si>
  <si>
    <t>Swim season monitor frequency units</t>
  </si>
  <si>
    <t>Is beach monitored?</t>
  </si>
  <si>
    <t>Beach Length (M)</t>
  </si>
  <si>
    <t>POLLUTION SOURCES SUMMARY</t>
  </si>
  <si>
    <t>2010 ACTIONS SUMMARY</t>
  </si>
  <si>
    <t>TIER 1 BEACH SUMMARY</t>
  </si>
  <si>
    <t xml:space="preserve">Beach Name </t>
  </si>
  <si>
    <t>Swim Season Length</t>
  </si>
  <si>
    <t>Swim Season Length Units</t>
  </si>
  <si>
    <t>Swim Season Monitoring Frequency</t>
  </si>
  <si>
    <t>Swim Season Monitoring Frequency Units</t>
  </si>
  <si>
    <t>Off Season Monitoring Frequency</t>
  </si>
  <si>
    <t>Off Season Monitoring Frequency Units</t>
  </si>
  <si>
    <t>Monitored Beach Length (M)</t>
  </si>
  <si>
    <t xml:space="preserve">Beach name </t>
  </si>
  <si>
    <t>Beach accessibility</t>
  </si>
  <si>
    <t xml:space="preserve">Beach tier rank </t>
  </si>
  <si>
    <t>Beach length (M)</t>
  </si>
  <si>
    <t>Start latitude</t>
  </si>
  <si>
    <t>Start longitude</t>
  </si>
  <si>
    <t>End latitude</t>
  </si>
  <si>
    <t>End longitude</t>
  </si>
  <si>
    <t>Pollution sources investigated?</t>
  </si>
  <si>
    <t>Pollution sources found?</t>
  </si>
  <si>
    <t>Runoff</t>
  </si>
  <si>
    <t>Storm</t>
  </si>
  <si>
    <t>Agriculture</t>
  </si>
  <si>
    <t>Boat</t>
  </si>
  <si>
    <t>Sewer line</t>
  </si>
  <si>
    <t>Septic</t>
  </si>
  <si>
    <t>Wildlife</t>
  </si>
  <si>
    <t>Other</t>
  </si>
  <si>
    <t>Unknown</t>
  </si>
  <si>
    <t xml:space="preserve">Action type </t>
  </si>
  <si>
    <t xml:space="preserve">Action duration (Days) </t>
  </si>
  <si>
    <t xml:space="preserve">Action reason(s) </t>
  </si>
  <si>
    <t>Action indicator(s)</t>
  </si>
  <si>
    <t>Action source(s)</t>
  </si>
  <si>
    <t>ELEV_BACT:</t>
  </si>
  <si>
    <t>RAINFALL:</t>
  </si>
  <si>
    <t>PREEMPT:</t>
  </si>
  <si>
    <t>ENTERO:</t>
  </si>
  <si>
    <t>Totals</t>
  </si>
  <si>
    <t>Percentages</t>
  </si>
  <si>
    <t>No. of BEACH Act beaches:</t>
  </si>
  <si>
    <t>Total length of BEACH Act beaches:</t>
  </si>
  <si>
    <t>Meters</t>
  </si>
  <si>
    <t xml:space="preserve"> ATTRIBUTE SUMMARY</t>
  </si>
  <si>
    <t>No. of monitored beaches:</t>
  </si>
  <si>
    <t>Total length of monitored beaches:</t>
  </si>
  <si>
    <t xml:space="preserve"> MONITORING SUMMARY</t>
  </si>
  <si>
    <t>No. of investigated monitored beaches:</t>
  </si>
  <si>
    <t>No. of investigated monitored beaches with possible pollution sources:</t>
  </si>
  <si>
    <t>N/A</t>
  </si>
  <si>
    <t>POLLUTION SOURCE TALLY</t>
  </si>
  <si>
    <t>Percent</t>
  </si>
  <si>
    <t>No. of actions during the swim season:</t>
  </si>
  <si>
    <t>No. of days under an action during the swim season:</t>
  </si>
  <si>
    <t>ACTION REASON, INDICATOR, AND SOURCE TALLY</t>
  </si>
  <si>
    <t>SSO:</t>
  </si>
  <si>
    <t>STORM:</t>
  </si>
  <si>
    <t>WILDLIFE:</t>
  </si>
  <si>
    <t>OTHER:</t>
  </si>
  <si>
    <t>UNKNOWN:</t>
  </si>
  <si>
    <r>
      <rPr>
        <b/>
        <sz val="9"/>
        <rFont val="Arial"/>
        <family val="2"/>
      </rPr>
      <t>Runoff</t>
    </r>
    <r>
      <rPr>
        <sz val="9"/>
        <rFont val="Arial"/>
        <family val="2"/>
      </rPr>
      <t xml:space="preserve"> (Non-storm related, dryweather runoff):</t>
    </r>
  </si>
  <si>
    <r>
      <rPr>
        <b/>
        <sz val="9"/>
        <rFont val="Arial"/>
        <family val="2"/>
      </rPr>
      <t>Storm</t>
    </r>
    <r>
      <rPr>
        <sz val="9"/>
        <rFont val="Arial"/>
        <family val="2"/>
      </rPr>
      <t xml:space="preserve"> (Storm related, wet-weather runoff):</t>
    </r>
  </si>
  <si>
    <r>
      <rPr>
        <b/>
        <sz val="9"/>
        <rFont val="Arial"/>
        <family val="2"/>
      </rPr>
      <t>Agriculture</t>
    </r>
    <r>
      <rPr>
        <sz val="9"/>
        <rFont val="Arial"/>
        <family val="2"/>
      </rPr>
      <t xml:space="preserve"> (Agricultural runoff):</t>
    </r>
  </si>
  <si>
    <r>
      <rPr>
        <b/>
        <sz val="9"/>
        <rFont val="Arial"/>
        <family val="2"/>
      </rPr>
      <t>Boat</t>
    </r>
    <r>
      <rPr>
        <sz val="9"/>
        <rFont val="Arial"/>
        <family val="2"/>
      </rPr>
      <t xml:space="preserve"> (Boat discharge):</t>
    </r>
  </si>
  <si>
    <r>
      <rPr>
        <b/>
        <sz val="9"/>
        <rFont val="Arial"/>
        <family val="2"/>
      </rPr>
      <t>CAFO</t>
    </r>
    <r>
      <rPr>
        <sz val="9"/>
        <rFont val="Arial"/>
        <family val="2"/>
      </rPr>
      <t xml:space="preserve"> (Concentrated animal feeding operation):</t>
    </r>
  </si>
  <si>
    <r>
      <rPr>
        <b/>
        <sz val="9"/>
        <rFont val="Arial"/>
        <family val="2"/>
      </rPr>
      <t>CSO</t>
    </r>
    <r>
      <rPr>
        <sz val="9"/>
        <rFont val="Arial"/>
        <family val="2"/>
      </rPr>
      <t xml:space="preserve"> (Combined sewer overflow):</t>
    </r>
  </si>
  <si>
    <r>
      <rPr>
        <b/>
        <sz val="9"/>
        <rFont val="Arial"/>
        <family val="2"/>
      </rPr>
      <t>SSO</t>
    </r>
    <r>
      <rPr>
        <sz val="9"/>
        <rFont val="Arial"/>
        <family val="2"/>
      </rPr>
      <t xml:space="preserve"> (Sanitary sewer overflow):</t>
    </r>
  </si>
  <si>
    <r>
      <rPr>
        <b/>
        <sz val="9"/>
        <rFont val="Arial"/>
        <family val="2"/>
      </rPr>
      <t>POTW</t>
    </r>
    <r>
      <rPr>
        <sz val="9"/>
        <rFont val="Arial"/>
        <family val="2"/>
      </rPr>
      <t xml:space="preserve"> (Publicly-owned treatment works):</t>
    </r>
  </si>
  <si>
    <r>
      <rPr>
        <b/>
        <sz val="9"/>
        <rFont val="Arial"/>
        <family val="2"/>
      </rPr>
      <t>Sewer line</t>
    </r>
    <r>
      <rPr>
        <sz val="9"/>
        <rFont val="Arial"/>
        <family val="2"/>
      </rPr>
      <t xml:space="preserve"> (Sewer line leak, blockage, or break):</t>
    </r>
  </si>
  <si>
    <r>
      <rPr>
        <b/>
        <sz val="9"/>
        <rFont val="Arial"/>
        <family val="2"/>
      </rPr>
      <t>Septic</t>
    </r>
    <r>
      <rPr>
        <sz val="9"/>
        <rFont val="Arial"/>
        <family val="2"/>
      </rPr>
      <t xml:space="preserve"> (Septic system leakage):</t>
    </r>
  </si>
  <si>
    <r>
      <rPr>
        <b/>
        <sz val="9"/>
        <rFont val="Arial"/>
        <family val="2"/>
      </rPr>
      <t>Wildlife</t>
    </r>
    <r>
      <rPr>
        <sz val="9"/>
        <rFont val="Arial"/>
        <family val="2"/>
      </rPr>
      <t xml:space="preserve"> (Wildlife pollution):</t>
    </r>
  </si>
  <si>
    <r>
      <rPr>
        <b/>
        <sz val="9"/>
        <rFont val="Arial"/>
        <family val="2"/>
      </rPr>
      <t>Other</t>
    </r>
    <r>
      <rPr>
        <sz val="9"/>
        <rFont val="Arial"/>
        <family val="2"/>
      </rPr>
      <t xml:space="preserve"> (Other source known but not listed above):</t>
    </r>
  </si>
  <si>
    <r>
      <rPr>
        <b/>
        <sz val="9"/>
        <rFont val="Arial"/>
        <family val="2"/>
      </rPr>
      <t>Unknown</t>
    </r>
    <r>
      <rPr>
        <sz val="9"/>
        <rFont val="Arial"/>
        <family val="2"/>
      </rPr>
      <t xml:space="preserve"> (Source exists but unidentified):</t>
    </r>
  </si>
  <si>
    <t>Action reasons summary:</t>
  </si>
  <si>
    <t>Action indicators summary:</t>
  </si>
  <si>
    <t>Action sources summary:</t>
  </si>
  <si>
    <t>2010 ACTIONS DURATION SUMMARY</t>
  </si>
  <si>
    <t>No. of monitored beaches with actions during swim season:</t>
  </si>
  <si>
    <t>No. of actions during swim season:</t>
  </si>
  <si>
    <t>No. of days under an action during swim season:</t>
  </si>
  <si>
    <t>No. of actions of 1 day duration:</t>
  </si>
  <si>
    <t>No. of actions of 2 day duration:</t>
  </si>
  <si>
    <t>No. of actions of 3-7 day duration:</t>
  </si>
  <si>
    <t>No. of actions of 8-30 day duration:</t>
  </si>
  <si>
    <t>No. of actions of greater than 30 day duration:</t>
  </si>
  <si>
    <t>ACTION DURATION DAY TALLY</t>
  </si>
  <si>
    <t>2010 BEACH DAYS SUMMARY</t>
  </si>
  <si>
    <t>No. of beach days in swim season:</t>
  </si>
  <si>
    <t>No. of beach days under an action during the swim season:</t>
  </si>
  <si>
    <t>Percent of beach days under an action during the swim season:</t>
  </si>
  <si>
    <t>No. of beach days not under an action during the swim season:</t>
  </si>
  <si>
    <t>Percent of beach days not under an action during the swim season:</t>
  </si>
  <si>
    <t>No. of Tier 1 beaches:</t>
  </si>
  <si>
    <t>Total length of Tier 1 beaches:</t>
  </si>
  <si>
    <t>Percent of Tier 1 beaches monitored:</t>
  </si>
  <si>
    <t>Percent of BEACH Act beaches monitored:</t>
  </si>
  <si>
    <t>No.  of Tier 1 beaches monitored:</t>
  </si>
  <si>
    <t>No. of Tier 1 beach days:</t>
  </si>
  <si>
    <t>No. of Tier 1 beaches with actions:</t>
  </si>
  <si>
    <t>No. of days under a Tier 1 beach action:</t>
  </si>
  <si>
    <t>Percent of Tier 1 beach days under an action:</t>
  </si>
  <si>
    <t>POSSIBLE POLLUTION SOURCES</t>
  </si>
  <si>
    <t xml:space="preserve"> = Beach is not monitored. It is not included in EPA's monitored beach summary statistics.</t>
  </si>
  <si>
    <t xml:space="preserve">Action start date </t>
  </si>
  <si>
    <t>Action end date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</si>
</sst>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[$-409]m/d/yy\ h:mm\ AM/PM;@"/>
  </numFmts>
  <fonts count="22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i/>
      <sz val="7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7"/>
      <color indexed="8"/>
      <name val="Arial"/>
      <family val="2"/>
    </font>
    <font>
      <sz val="7"/>
      <color theme="1"/>
      <name val="Arial"/>
      <family val="2"/>
    </font>
    <font>
      <b/>
      <sz val="7"/>
      <color rgb="FFFF0000"/>
      <name val="Arial"/>
      <family val="2"/>
    </font>
    <font>
      <sz val="7"/>
      <color theme="0"/>
      <name val="Arial"/>
      <family val="2"/>
    </font>
    <font>
      <sz val="8"/>
      <color rgb="FF151515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5" fillId="0" borderId="0" xfId="0" applyFont="1"/>
    <xf numFmtId="0" fontId="5" fillId="0" borderId="0" xfId="0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3" fontId="4" fillId="0" borderId="0" xfId="0" applyNumberFormat="1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right" wrapText="1"/>
    </xf>
    <xf numFmtId="1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3" fontId="0" fillId="0" borderId="0" xfId="0" applyNumberFormat="1" applyFill="1"/>
    <xf numFmtId="0" fontId="4" fillId="0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165" fontId="5" fillId="0" borderId="0" xfId="0" applyNumberFormat="1" applyFont="1"/>
    <xf numFmtId="3" fontId="5" fillId="0" borderId="0" xfId="0" applyNumberFormat="1" applyFont="1"/>
    <xf numFmtId="0" fontId="5" fillId="0" borderId="0" xfId="0" applyFont="1" applyBorder="1"/>
    <xf numFmtId="0" fontId="4" fillId="0" borderId="1" xfId="0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0" fillId="0" borderId="0" xfId="0" applyBorder="1"/>
    <xf numFmtId="164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wrapText="1"/>
    </xf>
    <xf numFmtId="3" fontId="0" fillId="0" borderId="0" xfId="0" applyNumberForma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0" fillId="0" borderId="1" xfId="0" applyFill="1" applyBorder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4" fontId="13" fillId="0" borderId="0" xfId="0" applyNumberFormat="1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wrapText="1"/>
    </xf>
    <xf numFmtId="3" fontId="13" fillId="0" borderId="0" xfId="0" applyNumberFormat="1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0" fontId="13" fillId="0" borderId="0" xfId="0" quotePrefix="1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wrapText="1"/>
    </xf>
    <xf numFmtId="0" fontId="2" fillId="0" borderId="0" xfId="0" applyFont="1" applyFill="1"/>
    <xf numFmtId="0" fontId="16" fillId="0" borderId="0" xfId="0" applyFont="1"/>
    <xf numFmtId="0" fontId="17" fillId="0" borderId="3" xfId="0" applyFont="1" applyFill="1" applyBorder="1" applyAlignment="1">
      <alignment horizontal="center"/>
    </xf>
    <xf numFmtId="9" fontId="4" fillId="0" borderId="0" xfId="0" applyNumberFormat="1" applyFont="1" applyFill="1" applyBorder="1" applyAlignment="1">
      <alignment horizontal="center" vertical="center" wrapText="1"/>
    </xf>
    <xf numFmtId="9" fontId="5" fillId="0" borderId="0" xfId="0" applyNumberFormat="1" applyFont="1" applyFill="1" applyAlignment="1">
      <alignment horizontal="center"/>
    </xf>
    <xf numFmtId="9" fontId="4" fillId="0" borderId="0" xfId="0" applyNumberFormat="1" applyFont="1" applyFill="1" applyAlignment="1">
      <alignment horizontal="center"/>
    </xf>
    <xf numFmtId="9" fontId="5" fillId="0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13" fillId="0" borderId="0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center" vertical="top" wrapText="1"/>
    </xf>
    <xf numFmtId="0" fontId="4" fillId="0" borderId="0" xfId="0" quotePrefix="1" applyFont="1" applyFill="1" applyBorder="1" applyAlignment="1">
      <alignment horizontal="center" wrapText="1"/>
    </xf>
    <xf numFmtId="0" fontId="1" fillId="0" borderId="0" xfId="0" applyFont="1" applyFill="1" applyAlignment="1">
      <alignment horizontal="right"/>
    </xf>
    <xf numFmtId="0" fontId="7" fillId="0" borderId="0" xfId="0" applyFont="1" applyFill="1"/>
    <xf numFmtId="3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1" fontId="5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17" fillId="0" borderId="0" xfId="0" applyFont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right" vertical="center" wrapText="1"/>
    </xf>
    <xf numFmtId="1" fontId="18" fillId="0" borderId="0" xfId="0" applyNumberFormat="1" applyFont="1" applyBorder="1" applyAlignment="1">
      <alignment horizontal="center" vertical="center"/>
    </xf>
    <xf numFmtId="3" fontId="18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/>
    <xf numFmtId="0" fontId="18" fillId="0" borderId="0" xfId="0" applyFont="1"/>
    <xf numFmtId="0" fontId="19" fillId="0" borderId="0" xfId="0" applyFont="1"/>
    <xf numFmtId="0" fontId="19" fillId="0" borderId="0" xfId="0" applyFont="1" applyBorder="1"/>
    <xf numFmtId="0" fontId="18" fillId="0" borderId="0" xfId="0" applyFont="1" applyFill="1" applyBorder="1" applyAlignment="1">
      <alignment horizontal="right" vertical="center"/>
    </xf>
    <xf numFmtId="0" fontId="18" fillId="0" borderId="0" xfId="0" quotePrefix="1" applyFont="1" applyFill="1" applyBorder="1" applyAlignment="1">
      <alignment horizontal="right"/>
    </xf>
    <xf numFmtId="0" fontId="19" fillId="0" borderId="4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right"/>
    </xf>
    <xf numFmtId="0" fontId="19" fillId="0" borderId="0" xfId="0" applyFont="1" applyBorder="1" applyAlignment="1">
      <alignment horizontal="center" vertical="center"/>
    </xf>
    <xf numFmtId="164" fontId="18" fillId="0" borderId="0" xfId="0" applyNumberFormat="1" applyFont="1" applyAlignment="1">
      <alignment horizontal="center" vertical="center"/>
    </xf>
    <xf numFmtId="164" fontId="18" fillId="0" borderId="0" xfId="0" applyNumberFormat="1" applyFont="1" applyAlignment="1">
      <alignment horizontal="center"/>
    </xf>
    <xf numFmtId="164" fontId="18" fillId="0" borderId="1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18" fillId="0" borderId="0" xfId="0" quotePrefix="1" applyFont="1" applyFill="1" applyBorder="1" applyAlignment="1">
      <alignment horizontal="right" vertical="center"/>
    </xf>
    <xf numFmtId="0" fontId="17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horizontal="right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8" fillId="0" borderId="1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1" fontId="18" fillId="0" borderId="0" xfId="0" applyNumberFormat="1" applyFont="1" applyAlignment="1">
      <alignment horizontal="center" vertical="center"/>
    </xf>
    <xf numFmtId="164" fontId="18" fillId="0" borderId="0" xfId="0" applyNumberFormat="1" applyFont="1" applyBorder="1" applyAlignment="1">
      <alignment horizontal="center" vertical="center"/>
    </xf>
    <xf numFmtId="0" fontId="21" fillId="0" borderId="0" xfId="0" applyFont="1" applyFill="1" applyAlignment="1">
      <alignment horizontal="center"/>
    </xf>
    <xf numFmtId="9" fontId="5" fillId="0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left" vertical="center"/>
    </xf>
    <xf numFmtId="0" fontId="13" fillId="3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wrapText="1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4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W21"/>
  <sheetViews>
    <sheetView tabSelected="1" workbookViewId="0">
      <selection activeCell="F30" sqref="F30"/>
    </sheetView>
  </sheetViews>
  <sheetFormatPr defaultRowHeight="12.75"/>
  <cols>
    <col min="1" max="1" width="11.5703125" style="5" customWidth="1"/>
    <col min="2" max="2" width="0.5703125" style="5" customWidth="1"/>
    <col min="3" max="8" width="8.28515625" style="5" customWidth="1"/>
    <col min="9" max="9" width="0.5703125" style="5" customWidth="1"/>
    <col min="10" max="12" width="8.28515625" style="5" customWidth="1"/>
    <col min="13" max="13" width="0.5703125" style="5" customWidth="1"/>
    <col min="14" max="19" width="8.28515625" style="5" customWidth="1"/>
    <col min="20" max="20" width="0.5703125" style="5" customWidth="1"/>
    <col min="21" max="16384" width="9.140625" style="5"/>
  </cols>
  <sheetData>
    <row r="1" spans="1:23">
      <c r="A1" s="11"/>
      <c r="B1" s="11"/>
      <c r="C1" s="155" t="s">
        <v>48</v>
      </c>
      <c r="D1" s="157"/>
      <c r="E1" s="157"/>
      <c r="F1" s="156"/>
      <c r="G1" s="156"/>
      <c r="H1" s="62"/>
      <c r="I1" s="83"/>
      <c r="J1" s="155" t="s">
        <v>187</v>
      </c>
      <c r="K1" s="155"/>
      <c r="L1" s="155"/>
      <c r="M1" s="62"/>
      <c r="N1" s="155" t="s">
        <v>192</v>
      </c>
      <c r="O1" s="156"/>
      <c r="P1" s="156"/>
      <c r="Q1" s="156"/>
      <c r="R1" s="156"/>
      <c r="S1" s="156"/>
      <c r="T1" s="62"/>
      <c r="U1" s="155" t="s">
        <v>191</v>
      </c>
      <c r="V1" s="156"/>
      <c r="W1" s="156"/>
    </row>
    <row r="2" spans="1:23" ht="88.5" customHeight="1">
      <c r="A2" s="4" t="s">
        <v>16</v>
      </c>
      <c r="B2" s="4"/>
      <c r="C2" s="3" t="s">
        <v>189</v>
      </c>
      <c r="D2" s="3" t="s">
        <v>195</v>
      </c>
      <c r="E2" s="3" t="s">
        <v>196</v>
      </c>
      <c r="F2" s="3" t="s">
        <v>194</v>
      </c>
      <c r="G2" s="3" t="s">
        <v>190</v>
      </c>
      <c r="H2" s="3" t="s">
        <v>205</v>
      </c>
      <c r="I2" s="3"/>
      <c r="J2" s="3" t="s">
        <v>0</v>
      </c>
      <c r="K2" s="3" t="s">
        <v>1</v>
      </c>
      <c r="L2" s="3" t="s">
        <v>2</v>
      </c>
      <c r="M2" s="3"/>
      <c r="N2" s="14" t="s">
        <v>193</v>
      </c>
      <c r="O2" s="3" t="s">
        <v>4</v>
      </c>
      <c r="P2" s="3" t="s">
        <v>5</v>
      </c>
      <c r="Q2" s="3" t="s">
        <v>6</v>
      </c>
      <c r="R2" s="3" t="s">
        <v>7</v>
      </c>
      <c r="S2" s="3" t="s">
        <v>8</v>
      </c>
      <c r="T2" s="3"/>
      <c r="U2" s="14" t="s">
        <v>9</v>
      </c>
      <c r="V2" s="15" t="s">
        <v>10</v>
      </c>
      <c r="W2" s="3" t="s">
        <v>19</v>
      </c>
    </row>
    <row r="3" spans="1:23">
      <c r="A3" s="33" t="s">
        <v>49</v>
      </c>
      <c r="B3" s="16"/>
      <c r="C3" s="33">
        <f>Monitoring!$B$30</f>
        <v>28</v>
      </c>
      <c r="D3" s="30">
        <f>Monitoring!$F$30</f>
        <v>28</v>
      </c>
      <c r="E3" s="52">
        <f>D3/C3</f>
        <v>1</v>
      </c>
      <c r="F3" s="90">
        <f>Monitoring!$J$30</f>
        <v>12547</v>
      </c>
      <c r="G3" s="13">
        <f>'Tier 1 Stats'!B19</f>
        <v>17</v>
      </c>
      <c r="H3" s="96">
        <f>'Tier 1 Stats'!F19</f>
        <v>1</v>
      </c>
      <c r="I3" s="13"/>
      <c r="J3" s="51">
        <f>'2010 Actions'!$B$51</f>
        <v>27</v>
      </c>
      <c r="K3" s="51">
        <f>D3-J3</f>
        <v>1</v>
      </c>
      <c r="L3" s="52">
        <f>J3/D3</f>
        <v>0.9642857142857143</v>
      </c>
      <c r="M3" s="13"/>
      <c r="N3" s="62">
        <f>'Action Durations'!$D$30</f>
        <v>49</v>
      </c>
      <c r="O3" s="51">
        <f>'Action Durations'!G30</f>
        <v>13</v>
      </c>
      <c r="P3" s="51">
        <f>'Action Durations'!H30</f>
        <v>24</v>
      </c>
      <c r="Q3" s="51">
        <f>'Action Durations'!I30</f>
        <v>12</v>
      </c>
      <c r="R3" s="51">
        <f>'Action Durations'!J30</f>
        <v>0</v>
      </c>
      <c r="S3" s="51">
        <f>'Action Durations'!K30</f>
        <v>0</v>
      </c>
      <c r="T3" s="13"/>
      <c r="U3" s="53">
        <f>'Beach Days'!$E$31</f>
        <v>2744</v>
      </c>
      <c r="V3" s="53">
        <f>'Beach Days'!$H$31</f>
        <v>105</v>
      </c>
      <c r="W3" s="41">
        <f>V3/U3</f>
        <v>3.826530612244898E-2</v>
      </c>
    </row>
    <row r="4" spans="1:23">
      <c r="A4" s="33" t="s">
        <v>105</v>
      </c>
      <c r="B4" s="16"/>
      <c r="C4" s="58">
        <f>Monitoring!$B$37</f>
        <v>5</v>
      </c>
      <c r="D4" s="30">
        <f>Monitoring!$F$37</f>
        <v>5</v>
      </c>
      <c r="E4" s="52">
        <f>D4/C4</f>
        <v>1</v>
      </c>
      <c r="F4" s="90">
        <f>Monitoring!$J$37</f>
        <v>1222</v>
      </c>
      <c r="G4" s="13">
        <f>'Tier 1 Stats'!B25</f>
        <v>4</v>
      </c>
      <c r="H4" s="96">
        <f>'Tier 1 Stats'!F25</f>
        <v>1</v>
      </c>
      <c r="I4" s="13"/>
      <c r="J4" s="51">
        <f>'2010 Actions'!$B$58</f>
        <v>3</v>
      </c>
      <c r="K4" s="51">
        <f>D4-J4</f>
        <v>2</v>
      </c>
      <c r="L4" s="52">
        <f>J4/D4</f>
        <v>0.6</v>
      </c>
      <c r="M4" s="13"/>
      <c r="N4" s="62">
        <f>'Action Durations'!$D$35</f>
        <v>5</v>
      </c>
      <c r="O4" s="51">
        <f>'Action Durations'!G35</f>
        <v>2</v>
      </c>
      <c r="P4" s="51">
        <f>'Action Durations'!H35</f>
        <v>3</v>
      </c>
      <c r="Q4" s="51">
        <f>'Action Durations'!I35</f>
        <v>0</v>
      </c>
      <c r="R4" s="51">
        <f>'Action Durations'!J35</f>
        <v>0</v>
      </c>
      <c r="S4" s="51">
        <f>'Action Durations'!K35</f>
        <v>0</v>
      </c>
      <c r="T4" s="13"/>
      <c r="U4" s="53">
        <f>'Beach Days'!$E$38</f>
        <v>490</v>
      </c>
      <c r="V4" s="53">
        <f>'Beach Days'!$H$38</f>
        <v>8</v>
      </c>
      <c r="W4" s="41">
        <f>V4/U4</f>
        <v>1.6326530612244899E-2</v>
      </c>
    </row>
    <row r="5" spans="1:23">
      <c r="A5" s="33" t="s">
        <v>116</v>
      </c>
      <c r="B5" s="16"/>
      <c r="C5" s="33">
        <f>Monitoring!$B$58</f>
        <v>19</v>
      </c>
      <c r="D5" s="30">
        <f>Monitoring!$F$58</f>
        <v>19</v>
      </c>
      <c r="E5" s="52">
        <f>D5/C5</f>
        <v>1</v>
      </c>
      <c r="F5" s="90">
        <f>Monitoring!$J$58</f>
        <v>12388</v>
      </c>
      <c r="G5" s="13">
        <f>'Tier 1 Stats'!B46</f>
        <v>19</v>
      </c>
      <c r="H5" s="96">
        <f>'Tier 1 Stats'!F46</f>
        <v>1</v>
      </c>
      <c r="I5" s="13"/>
      <c r="J5" s="51">
        <f>'2010 Actions'!$B$67</f>
        <v>7</v>
      </c>
      <c r="K5" s="51">
        <f>D5-J5</f>
        <v>12</v>
      </c>
      <c r="L5" s="52">
        <f>J5/D5</f>
        <v>0.36842105263157893</v>
      </c>
      <c r="M5" s="13"/>
      <c r="N5" s="62">
        <f>'Action Durations'!$D$44</f>
        <v>7</v>
      </c>
      <c r="O5" s="51">
        <f>'Action Durations'!G44</f>
        <v>0</v>
      </c>
      <c r="P5" s="51">
        <f>'Action Durations'!H44</f>
        <v>6</v>
      </c>
      <c r="Q5" s="51">
        <f>'Action Durations'!I44</f>
        <v>1</v>
      </c>
      <c r="R5" s="51">
        <f>'Action Durations'!J44</f>
        <v>0</v>
      </c>
      <c r="S5" s="51">
        <f>'Action Durations'!K44</f>
        <v>0</v>
      </c>
      <c r="T5" s="13"/>
      <c r="U5" s="53">
        <f>'Beach Days'!$E$59</f>
        <v>1862</v>
      </c>
      <c r="V5" s="53">
        <f>'Beach Days'!$H$59</f>
        <v>15</v>
      </c>
      <c r="W5" s="41">
        <f>V5/U5</f>
        <v>8.0558539205155752E-3</v>
      </c>
    </row>
    <row r="6" spans="1:23">
      <c r="A6" s="36" t="s">
        <v>155</v>
      </c>
      <c r="B6" s="154"/>
      <c r="C6" s="36">
        <f>Monitoring!$B$74</f>
        <v>14</v>
      </c>
      <c r="D6" s="31">
        <f>Monitoring!$F$74</f>
        <v>13</v>
      </c>
      <c r="E6" s="44">
        <f>D6/C6</f>
        <v>0.9285714285714286</v>
      </c>
      <c r="F6" s="91">
        <f>Monitoring!$J$74</f>
        <v>3120</v>
      </c>
      <c r="G6" s="69">
        <f>'Tier 1 Stats'!B60</f>
        <v>12</v>
      </c>
      <c r="H6" s="98">
        <f>'Tier 1 Stats'!F60</f>
        <v>1</v>
      </c>
      <c r="I6" s="69"/>
      <c r="J6" s="70">
        <f>'2010 Actions'!$B$75</f>
        <v>2</v>
      </c>
      <c r="K6" s="70">
        <f>D6-J6</f>
        <v>11</v>
      </c>
      <c r="L6" s="44">
        <f>J6/D6</f>
        <v>0.15384615384615385</v>
      </c>
      <c r="M6" s="69"/>
      <c r="N6" s="71">
        <f>'Action Durations'!$D$48</f>
        <v>6</v>
      </c>
      <c r="O6" s="70">
        <f>'Action Durations'!G48</f>
        <v>0</v>
      </c>
      <c r="P6" s="70">
        <f>'Action Durations'!H48</f>
        <v>4</v>
      </c>
      <c r="Q6" s="70">
        <f>'Action Durations'!I48</f>
        <v>2</v>
      </c>
      <c r="R6" s="70">
        <f>'Action Durations'!J48</f>
        <v>0</v>
      </c>
      <c r="S6" s="70">
        <f>'Action Durations'!K48</f>
        <v>0</v>
      </c>
      <c r="T6" s="69"/>
      <c r="U6" s="45">
        <f>'Beach Days'!$E$74</f>
        <v>1274</v>
      </c>
      <c r="V6" s="45">
        <f>'Beach Days'!$H$74</f>
        <v>15</v>
      </c>
      <c r="W6" s="44">
        <f>V6/U6</f>
        <v>1.1773940345368918E-2</v>
      </c>
    </row>
    <row r="7" spans="1:23">
      <c r="C7" s="12">
        <f>SUM(C3:C6)</f>
        <v>66</v>
      </c>
      <c r="D7" s="12">
        <f>SUM(D3:D6)</f>
        <v>65</v>
      </c>
      <c r="E7" s="18">
        <f>D7/C7</f>
        <v>0.98484848484848486</v>
      </c>
      <c r="F7" s="10">
        <f>SUM(F3:F6)</f>
        <v>29277</v>
      </c>
      <c r="G7" s="10">
        <f>SUM(G3:G6)</f>
        <v>52</v>
      </c>
      <c r="H7" s="150">
        <f>'Tier 1 Stats'!E67</f>
        <v>1</v>
      </c>
      <c r="I7" s="12"/>
      <c r="J7" s="12">
        <f>SUM(J3:J6)</f>
        <v>39</v>
      </c>
      <c r="K7" s="17">
        <f>D7-J7</f>
        <v>26</v>
      </c>
      <c r="L7" s="18">
        <f>J7/D7</f>
        <v>0.6</v>
      </c>
      <c r="M7" s="12"/>
      <c r="N7" s="12">
        <f t="shared" ref="N7:S7" si="0">SUM(N3:N6)</f>
        <v>67</v>
      </c>
      <c r="O7" s="12">
        <f t="shared" si="0"/>
        <v>15</v>
      </c>
      <c r="P7" s="12">
        <f t="shared" si="0"/>
        <v>37</v>
      </c>
      <c r="Q7" s="12">
        <f t="shared" si="0"/>
        <v>15</v>
      </c>
      <c r="R7" s="12">
        <f t="shared" si="0"/>
        <v>0</v>
      </c>
      <c r="S7" s="12">
        <f t="shared" si="0"/>
        <v>0</v>
      </c>
      <c r="T7" s="12"/>
      <c r="U7" s="10">
        <f>SUM(U3:U6)</f>
        <v>6370</v>
      </c>
      <c r="V7" s="10">
        <f>SUM(V3:V6)</f>
        <v>143</v>
      </c>
      <c r="W7" s="55">
        <f>V7/U7</f>
        <v>2.2448979591836733E-2</v>
      </c>
    </row>
    <row r="8" spans="1:23">
      <c r="C8" s="12"/>
      <c r="D8" s="12"/>
      <c r="E8" s="18"/>
      <c r="F8" s="10"/>
      <c r="G8" s="10"/>
      <c r="H8" s="97"/>
      <c r="I8" s="12"/>
      <c r="J8" s="12"/>
      <c r="K8" s="17"/>
      <c r="L8" s="18"/>
      <c r="M8" s="12"/>
      <c r="N8" s="12"/>
      <c r="O8" s="12"/>
      <c r="P8" s="12"/>
      <c r="Q8" s="12"/>
      <c r="R8" s="12"/>
      <c r="S8" s="12"/>
      <c r="T8" s="12"/>
      <c r="U8" s="10"/>
      <c r="V8" s="10"/>
      <c r="W8" s="55"/>
    </row>
    <row r="9" spans="1:23">
      <c r="V9" s="19"/>
    </row>
    <row r="10" spans="1:23">
      <c r="A10" s="94" t="s">
        <v>200</v>
      </c>
      <c r="V10" s="19"/>
    </row>
    <row r="11" spans="1:23">
      <c r="C11" s="104" t="s">
        <v>197</v>
      </c>
      <c r="D11" s="93" t="s">
        <v>209</v>
      </c>
    </row>
    <row r="12" spans="1:23">
      <c r="C12" s="104"/>
      <c r="D12" s="93" t="s">
        <v>210</v>
      </c>
    </row>
    <row r="13" spans="1:23">
      <c r="C13" s="104" t="s">
        <v>201</v>
      </c>
      <c r="D13" s="92" t="s">
        <v>208</v>
      </c>
    </row>
    <row r="14" spans="1:23">
      <c r="C14" s="104" t="s">
        <v>198</v>
      </c>
      <c r="D14" s="93" t="s">
        <v>211</v>
      </c>
    </row>
    <row r="15" spans="1:23">
      <c r="C15" s="104"/>
      <c r="D15" s="93" t="s">
        <v>212</v>
      </c>
    </row>
    <row r="16" spans="1:23">
      <c r="C16" s="104" t="s">
        <v>199</v>
      </c>
      <c r="D16" s="92" t="s">
        <v>213</v>
      </c>
    </row>
    <row r="17" spans="3:4">
      <c r="C17" s="104"/>
      <c r="D17" s="92" t="s">
        <v>214</v>
      </c>
    </row>
    <row r="18" spans="3:4">
      <c r="C18" s="104" t="s">
        <v>203</v>
      </c>
      <c r="D18" s="92" t="s">
        <v>215</v>
      </c>
    </row>
    <row r="19" spans="3:4">
      <c r="C19" s="105"/>
      <c r="D19" s="92" t="s">
        <v>216</v>
      </c>
    </row>
    <row r="20" spans="3:4">
      <c r="C20" s="104" t="s">
        <v>202</v>
      </c>
      <c r="D20" s="92" t="s">
        <v>206</v>
      </c>
    </row>
    <row r="21" spans="3:4">
      <c r="C21" s="104" t="s">
        <v>204</v>
      </c>
      <c r="D21" s="92" t="s">
        <v>207</v>
      </c>
    </row>
  </sheetData>
  <mergeCells count="4">
    <mergeCell ref="J1:L1"/>
    <mergeCell ref="N1:S1"/>
    <mergeCell ref="U1:W1"/>
    <mergeCell ref="C1:G1"/>
  </mergeCells>
  <phoneticPr fontId="3" type="noConversion"/>
  <printOptions horizontalCentered="1" gridLines="1"/>
  <pageMargins left="0.25" right="0.25" top="1.5" bottom="0.75" header="0.5" footer="0.5"/>
  <pageSetup scale="80" orientation="landscape" r:id="rId1"/>
  <headerFooter alignWithMargins="0">
    <oddHeader>&amp;C&amp;"Arial,Bold"&amp;16 2010 Swimming Season
Connecticut Summary</oddHeader>
    <oddFooter>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K79"/>
  <sheetViews>
    <sheetView zoomScaleNormal="100" workbookViewId="0"/>
  </sheetViews>
  <sheetFormatPr defaultRowHeight="12.75"/>
  <cols>
    <col min="1" max="1" width="12.5703125" style="28" customWidth="1"/>
    <col min="2" max="2" width="7.7109375" style="28" customWidth="1"/>
    <col min="3" max="3" width="33" style="28" customWidth="1"/>
    <col min="4" max="4" width="12.5703125" style="28" customWidth="1"/>
    <col min="5" max="5" width="8.28515625" style="57" customWidth="1"/>
    <col min="6" max="6" width="9.140625" style="24"/>
    <col min="7" max="10" width="9.7109375" style="28" customWidth="1"/>
    <col min="12" max="16384" width="9.140625" style="24"/>
  </cols>
  <sheetData>
    <row r="1" spans="1:10" ht="33.75" customHeight="1">
      <c r="A1" s="25" t="s">
        <v>16</v>
      </c>
      <c r="B1" s="25" t="s">
        <v>17</v>
      </c>
      <c r="C1" s="25" t="s">
        <v>233</v>
      </c>
      <c r="D1" s="25" t="s">
        <v>234</v>
      </c>
      <c r="E1" s="3" t="s">
        <v>235</v>
      </c>
      <c r="F1" s="86" t="s">
        <v>236</v>
      </c>
      <c r="G1" s="25" t="s">
        <v>237</v>
      </c>
      <c r="H1" s="25" t="s">
        <v>238</v>
      </c>
      <c r="I1" s="25" t="s">
        <v>239</v>
      </c>
      <c r="J1" s="25" t="s">
        <v>240</v>
      </c>
    </row>
    <row r="2" spans="1:10" ht="12.75" customHeight="1">
      <c r="A2" s="78" t="s">
        <v>49</v>
      </c>
      <c r="B2" s="78" t="s">
        <v>50</v>
      </c>
      <c r="C2" s="78" t="s">
        <v>51</v>
      </c>
      <c r="D2" s="78" t="s">
        <v>36</v>
      </c>
      <c r="E2" s="78">
        <v>1</v>
      </c>
      <c r="F2" s="87">
        <v>200</v>
      </c>
      <c r="G2" s="78">
        <v>41.057029999999997</v>
      </c>
      <c r="H2" s="78">
        <v>-73.435469999999995</v>
      </c>
      <c r="I2" s="78">
        <v>41.057139999999997</v>
      </c>
      <c r="J2" s="78">
        <v>-73.437719999999999</v>
      </c>
    </row>
    <row r="3" spans="1:10" ht="12.75" customHeight="1">
      <c r="A3" s="78" t="s">
        <v>49</v>
      </c>
      <c r="B3" s="78" t="s">
        <v>52</v>
      </c>
      <c r="C3" s="78" t="s">
        <v>53</v>
      </c>
      <c r="D3" s="78" t="s">
        <v>36</v>
      </c>
      <c r="E3" s="78">
        <v>1</v>
      </c>
      <c r="F3" s="87">
        <v>125</v>
      </c>
      <c r="G3" s="78">
        <v>41.116059999999997</v>
      </c>
      <c r="H3" s="78">
        <v>-73.31814</v>
      </c>
      <c r="I3" s="78">
        <v>41.115499999999997</v>
      </c>
      <c r="J3" s="78">
        <v>-73.319220000000001</v>
      </c>
    </row>
    <row r="4" spans="1:10" ht="12.75" customHeight="1">
      <c r="A4" s="78" t="s">
        <v>49</v>
      </c>
      <c r="B4" s="78" t="s">
        <v>54</v>
      </c>
      <c r="C4" s="78" t="s">
        <v>55</v>
      </c>
      <c r="D4" s="78" t="s">
        <v>36</v>
      </c>
      <c r="E4" s="78">
        <v>3</v>
      </c>
      <c r="F4" s="87">
        <v>169</v>
      </c>
      <c r="G4" s="78">
        <v>41.005389999999998</v>
      </c>
      <c r="H4" s="78">
        <v>-73.644360000000006</v>
      </c>
      <c r="I4" s="78">
        <v>41.00403</v>
      </c>
      <c r="J4" s="78">
        <v>-73.645110000000003</v>
      </c>
    </row>
    <row r="5" spans="1:10" ht="12.75" customHeight="1">
      <c r="A5" s="78" t="s">
        <v>49</v>
      </c>
      <c r="B5" s="78" t="s">
        <v>56</v>
      </c>
      <c r="C5" s="78" t="s">
        <v>57</v>
      </c>
      <c r="D5" s="78" t="s">
        <v>36</v>
      </c>
      <c r="E5" s="78">
        <v>2</v>
      </c>
      <c r="F5" s="87">
        <v>323</v>
      </c>
      <c r="G5" s="78">
        <v>41.086359999999999</v>
      </c>
      <c r="H5" s="78">
        <v>-73.392139999999998</v>
      </c>
      <c r="I5" s="78">
        <v>41.083669999999998</v>
      </c>
      <c r="J5" s="78">
        <v>-73.392560000000003</v>
      </c>
    </row>
    <row r="6" spans="1:10" ht="12.75" customHeight="1">
      <c r="A6" s="78" t="s">
        <v>49</v>
      </c>
      <c r="B6" s="78" t="s">
        <v>58</v>
      </c>
      <c r="C6" s="78" t="s">
        <v>59</v>
      </c>
      <c r="D6" s="78" t="s">
        <v>36</v>
      </c>
      <c r="E6" s="78">
        <v>1</v>
      </c>
      <c r="F6" s="87">
        <v>862</v>
      </c>
      <c r="G6" s="78">
        <v>41.107810000000001</v>
      </c>
      <c r="H6" s="78">
        <v>-73.347189999999998</v>
      </c>
      <c r="I6" s="78">
        <v>41.102220000000003</v>
      </c>
      <c r="J6" s="78">
        <v>-73.353189999999998</v>
      </c>
    </row>
    <row r="7" spans="1:10" ht="12.75" customHeight="1">
      <c r="A7" s="78" t="s">
        <v>49</v>
      </c>
      <c r="B7" s="78" t="s">
        <v>60</v>
      </c>
      <c r="C7" s="78" t="s">
        <v>61</v>
      </c>
      <c r="D7" s="78" t="s">
        <v>36</v>
      </c>
      <c r="E7" s="78">
        <v>2</v>
      </c>
      <c r="F7" s="87">
        <v>413</v>
      </c>
      <c r="G7" s="78">
        <v>41.0396</v>
      </c>
      <c r="H7" s="78">
        <v>-73.516670000000005</v>
      </c>
      <c r="I7" s="78">
        <v>41.038580000000003</v>
      </c>
      <c r="J7" s="78">
        <v>-73.52064</v>
      </c>
    </row>
    <row r="8" spans="1:10" ht="12.75" customHeight="1">
      <c r="A8" s="78" t="s">
        <v>49</v>
      </c>
      <c r="B8" s="78" t="s">
        <v>62</v>
      </c>
      <c r="C8" s="78" t="s">
        <v>63</v>
      </c>
      <c r="D8" s="78" t="s">
        <v>36</v>
      </c>
      <c r="E8" s="78">
        <v>2</v>
      </c>
      <c r="F8" s="87">
        <v>289</v>
      </c>
      <c r="G8" s="78">
        <v>41.047139999999999</v>
      </c>
      <c r="H8" s="78">
        <v>-73.496920000000003</v>
      </c>
      <c r="I8" s="78">
        <v>41.046480000000003</v>
      </c>
      <c r="J8" s="78">
        <v>-73.500039999999998</v>
      </c>
    </row>
    <row r="9" spans="1:10" ht="12.75" customHeight="1">
      <c r="A9" s="78" t="s">
        <v>49</v>
      </c>
      <c r="B9" s="78" t="s">
        <v>64</v>
      </c>
      <c r="C9" s="78" t="s">
        <v>65</v>
      </c>
      <c r="D9" s="78" t="s">
        <v>36</v>
      </c>
      <c r="E9" s="78">
        <v>1</v>
      </c>
      <c r="F9" s="87">
        <v>357</v>
      </c>
      <c r="G9" s="78">
        <v>40.982390000000002</v>
      </c>
      <c r="H9" s="78">
        <v>-73.626329999999996</v>
      </c>
      <c r="I9" s="78">
        <v>40.981250000000003</v>
      </c>
      <c r="J9" s="78">
        <v>-73.629440000000002</v>
      </c>
    </row>
    <row r="10" spans="1:10" ht="12.75" customHeight="1">
      <c r="A10" s="78" t="s">
        <v>49</v>
      </c>
      <c r="B10" s="78" t="s">
        <v>66</v>
      </c>
      <c r="C10" s="78" t="s">
        <v>67</v>
      </c>
      <c r="D10" s="78" t="s">
        <v>36</v>
      </c>
      <c r="E10" s="78">
        <v>1</v>
      </c>
      <c r="F10" s="87">
        <v>649</v>
      </c>
      <c r="G10" s="78">
        <v>41.009779999999999</v>
      </c>
      <c r="H10" s="78">
        <v>-73.569419999999994</v>
      </c>
      <c r="I10" s="78">
        <v>41.004249999999999</v>
      </c>
      <c r="J10" s="78">
        <v>-73.571359999999999</v>
      </c>
    </row>
    <row r="11" spans="1:10" ht="12.75" customHeight="1">
      <c r="A11" s="78" t="s">
        <v>49</v>
      </c>
      <c r="B11" s="78" t="s">
        <v>68</v>
      </c>
      <c r="C11" s="78" t="s">
        <v>69</v>
      </c>
      <c r="D11" s="78" t="s">
        <v>36</v>
      </c>
      <c r="E11" s="78">
        <v>1</v>
      </c>
      <c r="F11" s="87">
        <v>2</v>
      </c>
      <c r="G11" s="78">
        <v>41.078919999999997</v>
      </c>
      <c r="H11" s="78">
        <v>-73.420469999999995</v>
      </c>
      <c r="I11" s="78">
        <v>41.078940000000003</v>
      </c>
      <c r="J11" s="78">
        <v>-73.420500000000004</v>
      </c>
    </row>
    <row r="12" spans="1:10" ht="12.75" customHeight="1">
      <c r="A12" s="78" t="s">
        <v>49</v>
      </c>
      <c r="B12" s="78" t="s">
        <v>70</v>
      </c>
      <c r="C12" s="78" t="s">
        <v>71</v>
      </c>
      <c r="D12" s="78" t="s">
        <v>36</v>
      </c>
      <c r="E12" s="78">
        <v>2</v>
      </c>
      <c r="F12" s="87">
        <v>291</v>
      </c>
      <c r="G12" s="78">
        <v>40.98856</v>
      </c>
      <c r="H12" s="78">
        <v>-73.612719999999996</v>
      </c>
      <c r="I12" s="78">
        <v>40.98903</v>
      </c>
      <c r="J12" s="78">
        <v>-73.610420000000005</v>
      </c>
    </row>
    <row r="13" spans="1:10" ht="12.75" customHeight="1">
      <c r="A13" s="78" t="s">
        <v>49</v>
      </c>
      <c r="B13" s="78" t="s">
        <v>72</v>
      </c>
      <c r="C13" s="78" t="s">
        <v>73</v>
      </c>
      <c r="D13" s="78" t="s">
        <v>36</v>
      </c>
      <c r="E13" s="78">
        <v>1</v>
      </c>
      <c r="F13" s="87">
        <v>633</v>
      </c>
      <c r="G13" s="78">
        <v>41.142969999999998</v>
      </c>
      <c r="H13" s="78">
        <v>-73.233940000000004</v>
      </c>
      <c r="I13" s="78">
        <v>41.138390000000001</v>
      </c>
      <c r="J13" s="78">
        <v>-73.238389999999995</v>
      </c>
    </row>
    <row r="14" spans="1:10" ht="12.75" customHeight="1">
      <c r="A14" s="78" t="s">
        <v>49</v>
      </c>
      <c r="B14" s="78" t="s">
        <v>74</v>
      </c>
      <c r="C14" s="78" t="s">
        <v>75</v>
      </c>
      <c r="D14" s="78" t="s">
        <v>36</v>
      </c>
      <c r="E14" s="78">
        <v>2</v>
      </c>
      <c r="F14" s="87">
        <v>60</v>
      </c>
      <c r="G14" s="78">
        <v>41.147500000000001</v>
      </c>
      <c r="H14" s="78">
        <v>-73.129360000000005</v>
      </c>
      <c r="I14" s="78">
        <v>41.147500000000001</v>
      </c>
      <c r="J14" s="78">
        <v>-73.13006</v>
      </c>
    </row>
    <row r="15" spans="1:10" ht="12.75" customHeight="1">
      <c r="A15" s="78" t="s">
        <v>49</v>
      </c>
      <c r="B15" s="78" t="s">
        <v>76</v>
      </c>
      <c r="C15" s="78" t="s">
        <v>77</v>
      </c>
      <c r="D15" s="78" t="s">
        <v>36</v>
      </c>
      <c r="E15" s="78">
        <v>2</v>
      </c>
      <c r="F15" s="87">
        <v>499</v>
      </c>
      <c r="G15" s="78">
        <v>41.148919999999997</v>
      </c>
      <c r="H15" s="78">
        <v>-73.137860000000003</v>
      </c>
      <c r="I15" s="78">
        <v>41.151029999999999</v>
      </c>
      <c r="J15" s="78">
        <v>-73.142920000000004</v>
      </c>
    </row>
    <row r="16" spans="1:10" ht="12.75" customHeight="1">
      <c r="A16" s="78" t="s">
        <v>49</v>
      </c>
      <c r="B16" s="78" t="s">
        <v>78</v>
      </c>
      <c r="C16" s="78" t="s">
        <v>79</v>
      </c>
      <c r="D16" s="78" t="s">
        <v>36</v>
      </c>
      <c r="E16" s="78">
        <v>1</v>
      </c>
      <c r="F16" s="87">
        <v>7</v>
      </c>
      <c r="G16" s="78">
        <v>41.091920000000002</v>
      </c>
      <c r="H16" s="78">
        <v>-73.400859999999994</v>
      </c>
      <c r="I16" s="78">
        <v>41.091970000000003</v>
      </c>
      <c r="J16" s="78">
        <v>-73.400919999999999</v>
      </c>
    </row>
    <row r="17" spans="1:10" ht="12.75" customHeight="1">
      <c r="A17" s="78" t="s">
        <v>49</v>
      </c>
      <c r="B17" s="78" t="s">
        <v>80</v>
      </c>
      <c r="C17" s="78" t="s">
        <v>81</v>
      </c>
      <c r="D17" s="78" t="s">
        <v>36</v>
      </c>
      <c r="E17" s="78">
        <v>1</v>
      </c>
      <c r="F17" s="87">
        <v>322</v>
      </c>
      <c r="G17" s="78">
        <v>41.044469999999997</v>
      </c>
      <c r="H17" s="78">
        <v>-73.482609999999994</v>
      </c>
      <c r="I17" s="78">
        <v>41.046100000000003</v>
      </c>
      <c r="J17" s="78">
        <v>-73.483329999999995</v>
      </c>
    </row>
    <row r="18" spans="1:10" ht="12.75" customHeight="1">
      <c r="A18" s="78" t="s">
        <v>49</v>
      </c>
      <c r="B18" s="78" t="s">
        <v>82</v>
      </c>
      <c r="C18" s="78" t="s">
        <v>83</v>
      </c>
      <c r="D18" s="78" t="s">
        <v>36</v>
      </c>
      <c r="E18" s="78">
        <v>1</v>
      </c>
      <c r="F18" s="87">
        <v>335</v>
      </c>
      <c r="G18" s="78">
        <v>41.13597</v>
      </c>
      <c r="H18" s="78">
        <v>-73.240139999999997</v>
      </c>
      <c r="I18" s="78">
        <v>41.133110000000002</v>
      </c>
      <c r="J18" s="78">
        <v>-73.241280000000003</v>
      </c>
    </row>
    <row r="19" spans="1:10" ht="12.75" customHeight="1">
      <c r="A19" s="78" t="s">
        <v>49</v>
      </c>
      <c r="B19" s="78" t="s">
        <v>84</v>
      </c>
      <c r="C19" s="78" t="s">
        <v>85</v>
      </c>
      <c r="D19" s="78" t="s">
        <v>36</v>
      </c>
      <c r="E19" s="78">
        <v>2</v>
      </c>
      <c r="F19" s="87">
        <v>160</v>
      </c>
      <c r="G19" s="78">
        <v>41.044249999999998</v>
      </c>
      <c r="H19" s="78">
        <v>-73.501620000000003</v>
      </c>
      <c r="I19" s="78">
        <v>41.04327</v>
      </c>
      <c r="J19" s="78">
        <v>-73.502930000000006</v>
      </c>
    </row>
    <row r="20" spans="1:10" ht="12.75" customHeight="1">
      <c r="A20" s="78" t="s">
        <v>49</v>
      </c>
      <c r="B20" s="78" t="s">
        <v>86</v>
      </c>
      <c r="C20" s="78" t="s">
        <v>87</v>
      </c>
      <c r="D20" s="78" t="s">
        <v>36</v>
      </c>
      <c r="E20" s="78">
        <v>1</v>
      </c>
      <c r="F20" s="87">
        <v>33</v>
      </c>
      <c r="G20" s="78">
        <v>41.062109999999997</v>
      </c>
      <c r="H20" s="78">
        <v>-73.434920000000005</v>
      </c>
      <c r="I20" s="78">
        <v>41.061860000000003</v>
      </c>
      <c r="J20" s="78">
        <v>-73.435029999999998</v>
      </c>
    </row>
    <row r="21" spans="1:10" ht="12.75" customHeight="1">
      <c r="A21" s="78" t="s">
        <v>49</v>
      </c>
      <c r="B21" s="78" t="s">
        <v>88</v>
      </c>
      <c r="C21" s="78" t="s">
        <v>89</v>
      </c>
      <c r="D21" s="78" t="s">
        <v>36</v>
      </c>
      <c r="E21" s="78">
        <v>1</v>
      </c>
      <c r="F21" s="87">
        <v>204</v>
      </c>
      <c r="G21" s="78">
        <v>41.124580000000002</v>
      </c>
      <c r="H21" s="78">
        <v>-73.27722</v>
      </c>
      <c r="I21" s="78">
        <v>41.125279999999997</v>
      </c>
      <c r="J21" s="78">
        <v>-73.279439999999994</v>
      </c>
    </row>
    <row r="22" spans="1:10" ht="12.75" customHeight="1">
      <c r="A22" s="78" t="s">
        <v>49</v>
      </c>
      <c r="B22" s="78" t="s">
        <v>90</v>
      </c>
      <c r="C22" s="78" t="s">
        <v>91</v>
      </c>
      <c r="D22" s="78" t="s">
        <v>36</v>
      </c>
      <c r="E22" s="78">
        <v>1</v>
      </c>
      <c r="F22" s="87">
        <v>2900</v>
      </c>
      <c r="G22" s="78">
        <v>41.160580000000003</v>
      </c>
      <c r="H22" s="78">
        <v>-73.19</v>
      </c>
      <c r="I22" s="78">
        <v>41.14725</v>
      </c>
      <c r="J22" s="78">
        <v>-73.215940000000003</v>
      </c>
    </row>
    <row r="23" spans="1:10" ht="12.75" customHeight="1">
      <c r="A23" s="78" t="s">
        <v>49</v>
      </c>
      <c r="B23" s="78" t="s">
        <v>92</v>
      </c>
      <c r="C23" s="78" t="s">
        <v>93</v>
      </c>
      <c r="D23" s="78" t="s">
        <v>36</v>
      </c>
      <c r="E23" s="78">
        <v>2</v>
      </c>
      <c r="F23" s="87">
        <v>341</v>
      </c>
      <c r="G23" s="78">
        <v>41.089080000000003</v>
      </c>
      <c r="H23" s="78">
        <v>-73.390420000000006</v>
      </c>
      <c r="I23" s="78">
        <v>41.086359999999999</v>
      </c>
      <c r="J23" s="78">
        <v>-73.392139999999998</v>
      </c>
    </row>
    <row r="24" spans="1:10" ht="12.75" customHeight="1">
      <c r="A24" s="78" t="s">
        <v>49</v>
      </c>
      <c r="B24" s="78" t="s">
        <v>94</v>
      </c>
      <c r="C24" s="78" t="s">
        <v>95</v>
      </c>
      <c r="D24" s="78" t="s">
        <v>36</v>
      </c>
      <c r="E24" s="78">
        <v>1</v>
      </c>
      <c r="F24" s="87">
        <v>1911</v>
      </c>
      <c r="G24" s="78">
        <v>41.115279999999998</v>
      </c>
      <c r="H24" s="78">
        <v>-73.320310000000006</v>
      </c>
      <c r="I24" s="78">
        <v>41.112029999999997</v>
      </c>
      <c r="J24" s="78">
        <v>-73.339219999999997</v>
      </c>
    </row>
    <row r="25" spans="1:10" ht="12.75" customHeight="1">
      <c r="A25" s="78" t="s">
        <v>49</v>
      </c>
      <c r="B25" s="78" t="s">
        <v>96</v>
      </c>
      <c r="C25" s="78" t="s">
        <v>35</v>
      </c>
      <c r="D25" s="78" t="s">
        <v>36</v>
      </c>
      <c r="E25" s="78">
        <v>2</v>
      </c>
      <c r="F25" s="87">
        <v>770</v>
      </c>
      <c r="G25" s="78">
        <v>41.16525</v>
      </c>
      <c r="H25" s="78">
        <v>-73.108419999999995</v>
      </c>
      <c r="I25" s="78">
        <v>41.15869</v>
      </c>
      <c r="J25" s="78">
        <v>-73.110470000000007</v>
      </c>
    </row>
    <row r="26" spans="1:10" ht="12.75" customHeight="1">
      <c r="A26" s="78" t="s">
        <v>49</v>
      </c>
      <c r="B26" s="78" t="s">
        <v>97</v>
      </c>
      <c r="C26" s="78" t="s">
        <v>98</v>
      </c>
      <c r="D26" s="78" t="s">
        <v>36</v>
      </c>
      <c r="E26" s="78">
        <v>1</v>
      </c>
      <c r="F26" s="87">
        <v>48</v>
      </c>
      <c r="G26" s="78">
        <v>41.120890000000003</v>
      </c>
      <c r="H26" s="78">
        <v>-73.270470000000003</v>
      </c>
      <c r="I26" s="78">
        <v>41.120919999999998</v>
      </c>
      <c r="J26" s="78">
        <v>-73.271079999999998</v>
      </c>
    </row>
    <row r="27" spans="1:10" ht="12.75" customHeight="1">
      <c r="A27" s="78" t="s">
        <v>49</v>
      </c>
      <c r="B27" s="78" t="s">
        <v>99</v>
      </c>
      <c r="C27" s="78" t="s">
        <v>100</v>
      </c>
      <c r="D27" s="78" t="s">
        <v>36</v>
      </c>
      <c r="E27" s="78">
        <v>1</v>
      </c>
      <c r="F27" s="87">
        <v>254</v>
      </c>
      <c r="G27" s="78">
        <v>41.126330000000003</v>
      </c>
      <c r="H27" s="78">
        <v>-73.295310000000001</v>
      </c>
      <c r="I27" s="78">
        <v>41.124859999999998</v>
      </c>
      <c r="J27" s="78">
        <v>-73.297560000000004</v>
      </c>
    </row>
    <row r="28" spans="1:10" ht="12.75" customHeight="1">
      <c r="A28" s="78" t="s">
        <v>49</v>
      </c>
      <c r="B28" s="78" t="s">
        <v>101</v>
      </c>
      <c r="C28" s="78" t="s">
        <v>102</v>
      </c>
      <c r="D28" s="78" t="s">
        <v>36</v>
      </c>
      <c r="E28" s="78">
        <v>1</v>
      </c>
      <c r="F28" s="87">
        <v>150</v>
      </c>
      <c r="G28" s="78">
        <v>41.046080000000003</v>
      </c>
      <c r="H28" s="78">
        <v>-73.492000000000004</v>
      </c>
      <c r="I28" s="78">
        <v>41.046469999999999</v>
      </c>
      <c r="J28" s="78">
        <v>-73.493690000000001</v>
      </c>
    </row>
    <row r="29" spans="1:10" ht="12.75" customHeight="1">
      <c r="A29" s="79" t="s">
        <v>49</v>
      </c>
      <c r="B29" s="79" t="s">
        <v>103</v>
      </c>
      <c r="C29" s="79" t="s">
        <v>104</v>
      </c>
      <c r="D29" s="79" t="s">
        <v>36</v>
      </c>
      <c r="E29" s="79">
        <v>2</v>
      </c>
      <c r="F29" s="88">
        <v>240</v>
      </c>
      <c r="G29" s="79">
        <v>41.03839</v>
      </c>
      <c r="H29" s="79">
        <v>-73.521609999999995</v>
      </c>
      <c r="I29" s="79">
        <v>41.036549999999998</v>
      </c>
      <c r="J29" s="79">
        <v>-73.5227</v>
      </c>
    </row>
    <row r="30" spans="1:10" ht="12.75" customHeight="1">
      <c r="A30" s="33"/>
      <c r="B30" s="34">
        <f>COUNTA(B2:B29)</f>
        <v>28</v>
      </c>
      <c r="C30" s="33"/>
      <c r="D30" s="33"/>
      <c r="E30" s="85"/>
      <c r="F30" s="56">
        <f>SUM(F2:F29)</f>
        <v>12547</v>
      </c>
      <c r="G30" s="33"/>
      <c r="H30" s="33"/>
      <c r="I30" s="33"/>
      <c r="J30" s="33"/>
    </row>
    <row r="31" spans="1:10" ht="12.75" customHeight="1">
      <c r="A31" s="33"/>
      <c r="B31" s="33"/>
      <c r="C31" s="33"/>
      <c r="D31" s="33"/>
      <c r="E31" s="58"/>
      <c r="G31" s="33"/>
      <c r="H31" s="33"/>
      <c r="I31" s="33"/>
      <c r="J31" s="33"/>
    </row>
    <row r="32" spans="1:10" ht="12.75" customHeight="1">
      <c r="A32" s="78" t="s">
        <v>105</v>
      </c>
      <c r="B32" s="78" t="s">
        <v>106</v>
      </c>
      <c r="C32" s="78" t="s">
        <v>107</v>
      </c>
      <c r="D32" s="78" t="s">
        <v>36</v>
      </c>
      <c r="E32" s="78">
        <v>1</v>
      </c>
      <c r="F32" s="78">
        <v>74</v>
      </c>
      <c r="G32" s="78">
        <v>41.273440000000001</v>
      </c>
      <c r="H32" s="78">
        <v>-72.395079999999993</v>
      </c>
      <c r="I32" s="78">
        <v>41.273780000000002</v>
      </c>
      <c r="J32" s="78">
        <v>-72.395610000000005</v>
      </c>
    </row>
    <row r="33" spans="1:10" ht="12.75" customHeight="1">
      <c r="A33" s="78" t="s">
        <v>105</v>
      </c>
      <c r="B33" s="78" t="s">
        <v>108</v>
      </c>
      <c r="C33" s="78" t="s">
        <v>109</v>
      </c>
      <c r="D33" s="78" t="s">
        <v>36</v>
      </c>
      <c r="E33" s="78">
        <v>1</v>
      </c>
      <c r="F33" s="78">
        <v>77</v>
      </c>
      <c r="G33" s="78">
        <v>41.27861</v>
      </c>
      <c r="H33" s="78">
        <v>-72.442220000000006</v>
      </c>
      <c r="I33" s="78">
        <v>41.278860000000002</v>
      </c>
      <c r="J33" s="78">
        <v>-72.443060000000003</v>
      </c>
    </row>
    <row r="34" spans="1:10" ht="12.75" customHeight="1">
      <c r="A34" s="78" t="s">
        <v>105</v>
      </c>
      <c r="B34" s="78" t="s">
        <v>110</v>
      </c>
      <c r="C34" s="78" t="s">
        <v>111</v>
      </c>
      <c r="D34" s="78" t="s">
        <v>36</v>
      </c>
      <c r="E34" s="78">
        <v>2</v>
      </c>
      <c r="F34" s="78">
        <v>138</v>
      </c>
      <c r="G34" s="78">
        <v>41.267829999999996</v>
      </c>
      <c r="H34" s="78">
        <v>-72.519890000000004</v>
      </c>
      <c r="I34" s="78">
        <v>41.268920000000001</v>
      </c>
      <c r="J34" s="78">
        <v>-72.520470000000003</v>
      </c>
    </row>
    <row r="35" spans="1:10" ht="12.75" customHeight="1">
      <c r="A35" s="78" t="s">
        <v>105</v>
      </c>
      <c r="B35" s="78" t="s">
        <v>112</v>
      </c>
      <c r="C35" s="78" t="s">
        <v>113</v>
      </c>
      <c r="D35" s="78" t="s">
        <v>36</v>
      </c>
      <c r="E35" s="78">
        <v>1</v>
      </c>
      <c r="F35" s="78">
        <v>57</v>
      </c>
      <c r="G35" s="78">
        <v>41.268720000000002</v>
      </c>
      <c r="H35" s="78">
        <v>-72.393029999999996</v>
      </c>
      <c r="I35" s="78">
        <v>41.269190000000002</v>
      </c>
      <c r="J35" s="78">
        <v>-72.393249999999995</v>
      </c>
    </row>
    <row r="36" spans="1:10" ht="12.75" customHeight="1">
      <c r="A36" s="79" t="s">
        <v>105</v>
      </c>
      <c r="B36" s="79" t="s">
        <v>114</v>
      </c>
      <c r="C36" s="79" t="s">
        <v>115</v>
      </c>
      <c r="D36" s="79" t="s">
        <v>36</v>
      </c>
      <c r="E36" s="79">
        <v>1</v>
      </c>
      <c r="F36" s="79">
        <v>876</v>
      </c>
      <c r="G36" s="79">
        <v>41.278559999999999</v>
      </c>
      <c r="H36" s="79">
        <v>-72.454390000000004</v>
      </c>
      <c r="I36" s="79">
        <v>41.274079999999998</v>
      </c>
      <c r="J36" s="79">
        <v>-72.462670000000003</v>
      </c>
    </row>
    <row r="37" spans="1:10" ht="12.75" customHeight="1">
      <c r="A37" s="33"/>
      <c r="B37" s="34">
        <f>COUNTA(B32:B36)</f>
        <v>5</v>
      </c>
      <c r="C37" s="33"/>
      <c r="D37" s="33"/>
      <c r="E37" s="85"/>
      <c r="F37" s="56">
        <f>SUM(F32:F36)</f>
        <v>1222</v>
      </c>
      <c r="G37" s="33"/>
      <c r="H37" s="33"/>
      <c r="I37" s="33"/>
      <c r="J37" s="33"/>
    </row>
    <row r="38" spans="1:10" ht="12.75" customHeight="1">
      <c r="A38" s="33"/>
      <c r="B38" s="33"/>
      <c r="C38" s="33"/>
      <c r="D38" s="33"/>
      <c r="E38" s="58"/>
      <c r="G38" s="33"/>
      <c r="H38" s="33"/>
      <c r="I38" s="33"/>
      <c r="J38" s="33"/>
    </row>
    <row r="39" spans="1:10" ht="12.75" customHeight="1">
      <c r="A39" s="78" t="s">
        <v>116</v>
      </c>
      <c r="B39" s="78" t="s">
        <v>117</v>
      </c>
      <c r="C39" s="78" t="s">
        <v>118</v>
      </c>
      <c r="D39" s="78" t="s">
        <v>36</v>
      </c>
      <c r="E39" s="78">
        <v>1</v>
      </c>
      <c r="F39" s="87">
        <v>78</v>
      </c>
      <c r="G39" s="78">
        <v>41.223469999999999</v>
      </c>
      <c r="H39" s="78">
        <v>-72.995000000000005</v>
      </c>
      <c r="I39" s="78">
        <v>41.223469999999999</v>
      </c>
      <c r="J39" s="78">
        <v>-72.995890000000003</v>
      </c>
    </row>
    <row r="40" spans="1:10" ht="12.75" customHeight="1">
      <c r="A40" s="78" t="s">
        <v>116</v>
      </c>
      <c r="B40" s="78" t="s">
        <v>119</v>
      </c>
      <c r="C40" s="78" t="s">
        <v>120</v>
      </c>
      <c r="D40" s="78" t="s">
        <v>36</v>
      </c>
      <c r="E40" s="78">
        <v>1</v>
      </c>
      <c r="F40" s="87">
        <v>175</v>
      </c>
      <c r="G40" s="78">
        <v>41.223439999999997</v>
      </c>
      <c r="H40" s="78">
        <v>-72.992919999999998</v>
      </c>
      <c r="I40" s="78">
        <v>41.223170000000003</v>
      </c>
      <c r="J40" s="78">
        <v>-72.994780000000006</v>
      </c>
    </row>
    <row r="41" spans="1:10" ht="12.75" customHeight="1">
      <c r="A41" s="78" t="s">
        <v>116</v>
      </c>
      <c r="B41" s="78" t="s">
        <v>121</v>
      </c>
      <c r="C41" s="78" t="s">
        <v>122</v>
      </c>
      <c r="D41" s="78" t="s">
        <v>36</v>
      </c>
      <c r="E41" s="78">
        <v>1</v>
      </c>
      <c r="F41" s="87">
        <v>137</v>
      </c>
      <c r="G41" s="78">
        <v>41.261279999999999</v>
      </c>
      <c r="H41" s="78">
        <v>-72.821190000000001</v>
      </c>
      <c r="I41" s="78">
        <v>41.261920000000003</v>
      </c>
      <c r="J41" s="78">
        <v>-72.822360000000003</v>
      </c>
    </row>
    <row r="42" spans="1:10" ht="12.75" customHeight="1">
      <c r="A42" s="78" t="s">
        <v>116</v>
      </c>
      <c r="B42" s="78" t="s">
        <v>123</v>
      </c>
      <c r="C42" s="78" t="s">
        <v>124</v>
      </c>
      <c r="D42" s="78" t="s">
        <v>36</v>
      </c>
      <c r="E42" s="78">
        <v>1</v>
      </c>
      <c r="F42" s="87">
        <v>68</v>
      </c>
      <c r="G42" s="78">
        <v>41.256639999999997</v>
      </c>
      <c r="H42" s="78">
        <v>-72.850750000000005</v>
      </c>
      <c r="I42" s="78">
        <v>41.256169999999997</v>
      </c>
      <c r="J42" s="78">
        <v>-72.851140000000001</v>
      </c>
    </row>
    <row r="43" spans="1:10" ht="12.75" customHeight="1">
      <c r="A43" s="78" t="s">
        <v>116</v>
      </c>
      <c r="B43" s="78" t="s">
        <v>125</v>
      </c>
      <c r="C43" s="78" t="s">
        <v>126</v>
      </c>
      <c r="D43" s="78" t="s">
        <v>36</v>
      </c>
      <c r="E43" s="78">
        <v>1</v>
      </c>
      <c r="F43" s="87">
        <v>258</v>
      </c>
      <c r="G43" s="78">
        <v>41.245359999999998</v>
      </c>
      <c r="H43" s="78">
        <v>-72.867189999999994</v>
      </c>
      <c r="I43" s="78">
        <v>41.245139999999999</v>
      </c>
      <c r="J43" s="78">
        <v>-72.870059999999995</v>
      </c>
    </row>
    <row r="44" spans="1:10" ht="12.75" customHeight="1">
      <c r="A44" s="78" t="s">
        <v>116</v>
      </c>
      <c r="B44" s="78" t="s">
        <v>127</v>
      </c>
      <c r="C44" s="78" t="s">
        <v>128</v>
      </c>
      <c r="D44" s="78" t="s">
        <v>36</v>
      </c>
      <c r="E44" s="78">
        <v>1</v>
      </c>
      <c r="F44" s="87">
        <v>117</v>
      </c>
      <c r="G44" s="78">
        <v>41.270560000000003</v>
      </c>
      <c r="H44" s="78">
        <v>-72.59</v>
      </c>
      <c r="I44" s="78">
        <v>41.27017</v>
      </c>
      <c r="J44" s="78">
        <v>-72.590969999999999</v>
      </c>
    </row>
    <row r="45" spans="1:10" ht="12.75" customHeight="1">
      <c r="A45" s="78" t="s">
        <v>116</v>
      </c>
      <c r="B45" s="78" t="s">
        <v>129</v>
      </c>
      <c r="C45" s="78" t="s">
        <v>130</v>
      </c>
      <c r="D45" s="78" t="s">
        <v>36</v>
      </c>
      <c r="E45" s="78">
        <v>1</v>
      </c>
      <c r="F45" s="87">
        <v>349</v>
      </c>
      <c r="G45" s="78">
        <v>41.208750000000002</v>
      </c>
      <c r="H45" s="78">
        <v>-73.044669999999996</v>
      </c>
      <c r="I45" s="78">
        <v>41.209919999999997</v>
      </c>
      <c r="J45" s="78">
        <v>-73.048000000000002</v>
      </c>
    </row>
    <row r="46" spans="1:10" ht="12.75" customHeight="1">
      <c r="A46" s="78" t="s">
        <v>116</v>
      </c>
      <c r="B46" s="78" t="s">
        <v>131</v>
      </c>
      <c r="C46" s="78" t="s">
        <v>132</v>
      </c>
      <c r="D46" s="78" t="s">
        <v>36</v>
      </c>
      <c r="E46" s="78">
        <v>1</v>
      </c>
      <c r="F46" s="87">
        <v>3100</v>
      </c>
      <c r="G46" s="78">
        <v>41.249110000000002</v>
      </c>
      <c r="H46" s="78">
        <v>-72.545140000000004</v>
      </c>
      <c r="I46" s="78">
        <v>41.267940000000003</v>
      </c>
      <c r="J46" s="78">
        <v>-72.570059999999998</v>
      </c>
    </row>
    <row r="47" spans="1:10" ht="12.75" customHeight="1">
      <c r="A47" s="78" t="s">
        <v>116</v>
      </c>
      <c r="B47" s="78" t="s">
        <v>133</v>
      </c>
      <c r="C47" s="78" t="s">
        <v>134</v>
      </c>
      <c r="D47" s="78" t="s">
        <v>36</v>
      </c>
      <c r="E47" s="78">
        <v>1</v>
      </c>
      <c r="F47" s="87">
        <v>139</v>
      </c>
      <c r="G47" s="78">
        <v>41.268389999999997</v>
      </c>
      <c r="H47" s="78">
        <v>-72.667330000000007</v>
      </c>
      <c r="I47" s="78">
        <v>41.267670000000003</v>
      </c>
      <c r="J47" s="78">
        <v>-72.668360000000007</v>
      </c>
    </row>
    <row r="48" spans="1:10" ht="12.75" customHeight="1">
      <c r="A48" s="78" t="s">
        <v>116</v>
      </c>
      <c r="B48" s="78" t="s">
        <v>135</v>
      </c>
      <c r="C48" s="78" t="s">
        <v>136</v>
      </c>
      <c r="D48" s="78" t="s">
        <v>36</v>
      </c>
      <c r="E48" s="78">
        <v>1</v>
      </c>
      <c r="F48" s="87">
        <v>220</v>
      </c>
      <c r="G48" s="78">
        <v>41.247190000000003</v>
      </c>
      <c r="H48" s="78">
        <v>-72.900859999999994</v>
      </c>
      <c r="I48" s="78">
        <v>41.247920000000001</v>
      </c>
      <c r="J48" s="78">
        <v>-72.903189999999995</v>
      </c>
    </row>
    <row r="49" spans="1:10" ht="12.75" customHeight="1">
      <c r="A49" s="78" t="s">
        <v>116</v>
      </c>
      <c r="B49" s="78" t="s">
        <v>137</v>
      </c>
      <c r="C49" s="78" t="s">
        <v>138</v>
      </c>
      <c r="D49" s="78" t="s">
        <v>36</v>
      </c>
      <c r="E49" s="78">
        <v>1</v>
      </c>
      <c r="F49" s="87">
        <v>99</v>
      </c>
      <c r="G49" s="78">
        <v>41.26858</v>
      </c>
      <c r="H49" s="78">
        <v>-72.569829999999996</v>
      </c>
      <c r="I49" s="78">
        <v>41.268439999999998</v>
      </c>
      <c r="J49" s="78">
        <v>-72.570830000000001</v>
      </c>
    </row>
    <row r="50" spans="1:10" ht="12.75" customHeight="1">
      <c r="A50" s="78" t="s">
        <v>116</v>
      </c>
      <c r="B50" s="78" t="s">
        <v>139</v>
      </c>
      <c r="C50" s="78" t="s">
        <v>140</v>
      </c>
      <c r="D50" s="78" t="s">
        <v>36</v>
      </c>
      <c r="E50" s="78">
        <v>1</v>
      </c>
      <c r="F50" s="87">
        <v>279</v>
      </c>
      <c r="G50" s="78">
        <v>41.20008</v>
      </c>
      <c r="H50" s="78">
        <v>-73.064390000000003</v>
      </c>
      <c r="I50" s="78">
        <v>41.197830000000003</v>
      </c>
      <c r="J50" s="78">
        <v>-73.065749999999994</v>
      </c>
    </row>
    <row r="51" spans="1:10" ht="12.75" customHeight="1">
      <c r="A51" s="78" t="s">
        <v>116</v>
      </c>
      <c r="B51" s="78" t="s">
        <v>141</v>
      </c>
      <c r="C51" s="78" t="s">
        <v>142</v>
      </c>
      <c r="D51" s="78" t="s">
        <v>36</v>
      </c>
      <c r="E51" s="78">
        <v>1</v>
      </c>
      <c r="F51" s="87">
        <v>36</v>
      </c>
      <c r="G51" s="78">
        <v>41.265920000000001</v>
      </c>
      <c r="H51" s="78">
        <v>-72.751999999999995</v>
      </c>
      <c r="I51" s="78">
        <v>41.266219999999997</v>
      </c>
      <c r="J51" s="78">
        <v>-72.751999999999995</v>
      </c>
    </row>
    <row r="52" spans="1:10" ht="12.75" customHeight="1">
      <c r="A52" s="78" t="s">
        <v>116</v>
      </c>
      <c r="B52" s="78" t="s">
        <v>143</v>
      </c>
      <c r="C52" s="78" t="s">
        <v>144</v>
      </c>
      <c r="D52" s="78" t="s">
        <v>36</v>
      </c>
      <c r="E52" s="78">
        <v>1</v>
      </c>
      <c r="F52" s="87">
        <v>330</v>
      </c>
      <c r="G52" s="78">
        <v>41.271889999999999</v>
      </c>
      <c r="H52" s="78">
        <v>-72.613860000000003</v>
      </c>
      <c r="I52" s="78">
        <v>41.272030000000001</v>
      </c>
      <c r="J52" s="78">
        <v>-72.617670000000004</v>
      </c>
    </row>
    <row r="53" spans="1:10" ht="12.75" customHeight="1">
      <c r="A53" s="78" t="s">
        <v>116</v>
      </c>
      <c r="B53" s="78" t="s">
        <v>145</v>
      </c>
      <c r="C53" s="78" t="s">
        <v>146</v>
      </c>
      <c r="D53" s="78" t="s">
        <v>36</v>
      </c>
      <c r="E53" s="78">
        <v>1</v>
      </c>
      <c r="F53" s="87">
        <v>575</v>
      </c>
      <c r="G53" s="78">
        <v>41.196750000000002</v>
      </c>
      <c r="H53" s="78">
        <v>-73.073890000000006</v>
      </c>
      <c r="I53" s="78">
        <v>41.194279999999999</v>
      </c>
      <c r="J53" s="78">
        <v>-73.079610000000002</v>
      </c>
    </row>
    <row r="54" spans="1:10" ht="12.75" customHeight="1">
      <c r="A54" s="78" t="s">
        <v>116</v>
      </c>
      <c r="B54" s="78" t="s">
        <v>147</v>
      </c>
      <c r="C54" s="78" t="s">
        <v>148</v>
      </c>
      <c r="D54" s="78" t="s">
        <v>36</v>
      </c>
      <c r="E54" s="78">
        <v>1</v>
      </c>
      <c r="F54" s="87">
        <v>3600</v>
      </c>
      <c r="G54" s="78">
        <v>41.268000000000001</v>
      </c>
      <c r="H54" s="78">
        <v>-72.924670000000006</v>
      </c>
      <c r="I54" s="78">
        <v>41.251809999999999</v>
      </c>
      <c r="J54" s="78">
        <v>-72.956919999999997</v>
      </c>
    </row>
    <row r="55" spans="1:10" ht="12.75" customHeight="1">
      <c r="A55" s="78" t="s">
        <v>116</v>
      </c>
      <c r="B55" s="78" t="s">
        <v>149</v>
      </c>
      <c r="C55" s="78" t="s">
        <v>150</v>
      </c>
      <c r="D55" s="78" t="s">
        <v>36</v>
      </c>
      <c r="E55" s="78">
        <v>1</v>
      </c>
      <c r="F55" s="87">
        <v>2208</v>
      </c>
      <c r="G55" s="78">
        <v>41.251809999999999</v>
      </c>
      <c r="H55" s="78">
        <v>-72.956919999999997</v>
      </c>
      <c r="I55" s="78">
        <v>41.239330000000002</v>
      </c>
      <c r="J55" s="78">
        <v>-72.971220000000002</v>
      </c>
    </row>
    <row r="56" spans="1:10" ht="12.75" customHeight="1">
      <c r="A56" s="78" t="s">
        <v>116</v>
      </c>
      <c r="B56" s="78" t="s">
        <v>151</v>
      </c>
      <c r="C56" s="78" t="s">
        <v>152</v>
      </c>
      <c r="D56" s="78" t="s">
        <v>36</v>
      </c>
      <c r="E56" s="78">
        <v>1</v>
      </c>
      <c r="F56" s="87">
        <v>155</v>
      </c>
      <c r="G56" s="78">
        <v>41.270499999999998</v>
      </c>
      <c r="H56" s="78">
        <v>-72.607889999999998</v>
      </c>
      <c r="I56" s="78">
        <v>41.270420000000001</v>
      </c>
      <c r="J56" s="78">
        <v>-72.609170000000006</v>
      </c>
    </row>
    <row r="57" spans="1:10" ht="12.75" customHeight="1">
      <c r="A57" s="79" t="s">
        <v>116</v>
      </c>
      <c r="B57" s="79" t="s">
        <v>153</v>
      </c>
      <c r="C57" s="79" t="s">
        <v>154</v>
      </c>
      <c r="D57" s="79" t="s">
        <v>36</v>
      </c>
      <c r="E57" s="79">
        <v>1</v>
      </c>
      <c r="F57" s="88">
        <v>465</v>
      </c>
      <c r="G57" s="79">
        <v>41.229889999999997</v>
      </c>
      <c r="H57" s="79">
        <v>-72.988529999999997</v>
      </c>
      <c r="I57" s="79">
        <v>41.226170000000003</v>
      </c>
      <c r="J57" s="79">
        <v>-72.990830000000003</v>
      </c>
    </row>
    <row r="58" spans="1:10" ht="12.75" customHeight="1">
      <c r="A58" s="33"/>
      <c r="B58" s="34">
        <f>COUNTA(B39:B57)</f>
        <v>19</v>
      </c>
      <c r="C58" s="33"/>
      <c r="D58" s="49"/>
      <c r="E58" s="85"/>
      <c r="F58" s="56">
        <f>SUM(F39:F57)</f>
        <v>12388</v>
      </c>
      <c r="G58" s="49"/>
      <c r="H58" s="49"/>
      <c r="I58" s="49"/>
      <c r="J58" s="49"/>
    </row>
    <row r="59" spans="1:10" ht="12.75" customHeight="1">
      <c r="A59" s="33"/>
      <c r="B59" s="34"/>
      <c r="C59" s="33"/>
      <c r="D59" s="49"/>
      <c r="E59" s="59"/>
      <c r="G59" s="49"/>
      <c r="H59" s="49"/>
      <c r="I59" s="49"/>
      <c r="J59" s="49"/>
    </row>
    <row r="60" spans="1:10" ht="12.75" customHeight="1">
      <c r="A60" s="78" t="s">
        <v>155</v>
      </c>
      <c r="B60" s="78" t="s">
        <v>156</v>
      </c>
      <c r="C60" s="78" t="s">
        <v>157</v>
      </c>
      <c r="D60" s="78" t="s">
        <v>37</v>
      </c>
      <c r="E60" s="78">
        <v>3</v>
      </c>
      <c r="F60" s="78">
        <v>37</v>
      </c>
      <c r="G60" s="78">
        <v>41.327809999999999</v>
      </c>
      <c r="H60" s="78">
        <v>-71.906000000000006</v>
      </c>
      <c r="I60" s="78">
        <v>41.328139999999998</v>
      </c>
      <c r="J60" s="78">
        <v>-71.906189999999995</v>
      </c>
    </row>
    <row r="61" spans="1:10" ht="12.75" customHeight="1">
      <c r="A61" s="78" t="s">
        <v>155</v>
      </c>
      <c r="B61" s="78" t="s">
        <v>158</v>
      </c>
      <c r="C61" s="78" t="s">
        <v>159</v>
      </c>
      <c r="D61" s="78" t="s">
        <v>36</v>
      </c>
      <c r="E61" s="78">
        <v>1</v>
      </c>
      <c r="F61" s="78">
        <v>209</v>
      </c>
      <c r="G61" s="78">
        <v>41.319940000000003</v>
      </c>
      <c r="H61" s="78">
        <v>-72.071359999999999</v>
      </c>
      <c r="I61" s="78">
        <v>41.320030000000003</v>
      </c>
      <c r="J61" s="78">
        <v>-72.073670000000007</v>
      </c>
    </row>
    <row r="62" spans="1:10" ht="12.75" customHeight="1">
      <c r="A62" s="78" t="s">
        <v>155</v>
      </c>
      <c r="B62" s="78" t="s">
        <v>160</v>
      </c>
      <c r="C62" s="78" t="s">
        <v>161</v>
      </c>
      <c r="D62" s="78" t="s">
        <v>36</v>
      </c>
      <c r="E62" s="78">
        <v>1</v>
      </c>
      <c r="F62" s="78">
        <v>32</v>
      </c>
      <c r="G62" s="78">
        <v>41.320920000000001</v>
      </c>
      <c r="H62" s="78">
        <v>-71.999030000000005</v>
      </c>
      <c r="I62" s="78">
        <v>41.320749999999997</v>
      </c>
      <c r="J62" s="78">
        <v>-71.999309999999994</v>
      </c>
    </row>
    <row r="63" spans="1:10" ht="12.75" customHeight="1">
      <c r="A63" s="78" t="s">
        <v>155</v>
      </c>
      <c r="B63" s="78" t="s">
        <v>162</v>
      </c>
      <c r="C63" s="78" t="s">
        <v>163</v>
      </c>
      <c r="D63" s="78" t="s">
        <v>36</v>
      </c>
      <c r="E63" s="78">
        <v>1</v>
      </c>
      <c r="F63" s="78">
        <v>120</v>
      </c>
      <c r="G63" s="78">
        <v>41.337809999999998</v>
      </c>
      <c r="H63" s="78">
        <v>-72.099689999999995</v>
      </c>
      <c r="I63" s="78">
        <v>41.336779999999997</v>
      </c>
      <c r="J63" s="78">
        <v>-72.099810000000005</v>
      </c>
    </row>
    <row r="64" spans="1:10" ht="12.75" customHeight="1">
      <c r="A64" s="78" t="s">
        <v>155</v>
      </c>
      <c r="B64" s="78" t="s">
        <v>164</v>
      </c>
      <c r="C64" s="78" t="s">
        <v>165</v>
      </c>
      <c r="D64" s="78" t="s">
        <v>36</v>
      </c>
      <c r="E64" s="78">
        <v>1</v>
      </c>
      <c r="F64" s="78">
        <v>181</v>
      </c>
      <c r="G64" s="78">
        <v>41.32114</v>
      </c>
      <c r="H64" s="78">
        <v>-72.19547</v>
      </c>
      <c r="I64" s="78">
        <v>41.32002</v>
      </c>
      <c r="J64" s="78">
        <v>-72.196920000000006</v>
      </c>
    </row>
    <row r="65" spans="1:10" ht="12.75" customHeight="1">
      <c r="A65" s="78" t="s">
        <v>155</v>
      </c>
      <c r="B65" s="78" t="s">
        <v>166</v>
      </c>
      <c r="C65" s="78" t="s">
        <v>167</v>
      </c>
      <c r="D65" s="78" t="s">
        <v>36</v>
      </c>
      <c r="E65" s="78">
        <v>1</v>
      </c>
      <c r="F65" s="78">
        <v>20</v>
      </c>
      <c r="G65" s="78">
        <v>41.352670000000003</v>
      </c>
      <c r="H65" s="78">
        <v>-72.176749999999998</v>
      </c>
      <c r="I65" s="78">
        <v>41.352829999999997</v>
      </c>
      <c r="J65" s="78">
        <v>-72.176640000000006</v>
      </c>
    </row>
    <row r="66" spans="1:10" ht="12.75" customHeight="1">
      <c r="A66" s="78" t="s">
        <v>155</v>
      </c>
      <c r="B66" s="78" t="s">
        <v>168</v>
      </c>
      <c r="C66" s="78" t="s">
        <v>169</v>
      </c>
      <c r="D66" s="78" t="s">
        <v>36</v>
      </c>
      <c r="E66" s="78">
        <v>1</v>
      </c>
      <c r="F66" s="78">
        <v>190</v>
      </c>
      <c r="G66" s="78">
        <v>41.31794</v>
      </c>
      <c r="H66" s="78">
        <v>-72.197829999999996</v>
      </c>
      <c r="I66" s="78">
        <v>41.316940000000002</v>
      </c>
      <c r="J66" s="78">
        <v>-72.199579999999997</v>
      </c>
    </row>
    <row r="67" spans="1:10" ht="12.75" customHeight="1">
      <c r="A67" s="78" t="s">
        <v>155</v>
      </c>
      <c r="B67" s="78" t="s">
        <v>170</v>
      </c>
      <c r="C67" s="78" t="s">
        <v>171</v>
      </c>
      <c r="D67" s="78" t="s">
        <v>36</v>
      </c>
      <c r="E67" s="78">
        <v>1</v>
      </c>
      <c r="F67" s="78">
        <v>11</v>
      </c>
      <c r="G67" s="78">
        <v>41.325220000000002</v>
      </c>
      <c r="H67" s="78">
        <v>-71.984560000000002</v>
      </c>
      <c r="I67" s="78">
        <v>41.32517</v>
      </c>
      <c r="J67" s="78">
        <v>-71.984639999999999</v>
      </c>
    </row>
    <row r="68" spans="1:10" ht="12.75" customHeight="1">
      <c r="A68" s="78" t="s">
        <v>155</v>
      </c>
      <c r="B68" s="78" t="s">
        <v>172</v>
      </c>
      <c r="C68" s="78" t="s">
        <v>173</v>
      </c>
      <c r="D68" s="78" t="s">
        <v>36</v>
      </c>
      <c r="E68" s="78">
        <v>1</v>
      </c>
      <c r="F68" s="78">
        <v>463</v>
      </c>
      <c r="G68" s="78">
        <v>41.30836</v>
      </c>
      <c r="H68" s="78">
        <v>-72.097669999999994</v>
      </c>
      <c r="I68" s="78">
        <v>41.30536</v>
      </c>
      <c r="J68" s="78">
        <v>-72.100920000000002</v>
      </c>
    </row>
    <row r="69" spans="1:10" ht="12.75" customHeight="1">
      <c r="A69" s="78" t="s">
        <v>155</v>
      </c>
      <c r="B69" s="78" t="s">
        <v>174</v>
      </c>
      <c r="C69" s="78" t="s">
        <v>175</v>
      </c>
      <c r="D69" s="78" t="s">
        <v>36</v>
      </c>
      <c r="E69" s="78">
        <v>1</v>
      </c>
      <c r="F69" s="78">
        <v>200</v>
      </c>
      <c r="G69" s="78">
        <v>41.306609999999999</v>
      </c>
      <c r="H69" s="78">
        <v>-72.145920000000004</v>
      </c>
      <c r="I69" s="78">
        <v>41.307830000000003</v>
      </c>
      <c r="J69" s="78">
        <v>-72.147639999999996</v>
      </c>
    </row>
    <row r="70" spans="1:10" ht="12.75" customHeight="1">
      <c r="A70" s="78" t="s">
        <v>155</v>
      </c>
      <c r="B70" s="78" t="s">
        <v>176</v>
      </c>
      <c r="C70" s="78" t="s">
        <v>177</v>
      </c>
      <c r="D70" s="78" t="s">
        <v>36</v>
      </c>
      <c r="E70" s="78">
        <v>3</v>
      </c>
      <c r="F70" s="78">
        <v>598</v>
      </c>
      <c r="G70" s="78">
        <v>41.3005</v>
      </c>
      <c r="H70" s="78">
        <v>-72.237669999999994</v>
      </c>
      <c r="I70" s="78">
        <v>41.299219999999998</v>
      </c>
      <c r="J70" s="78">
        <v>-72.244420000000005</v>
      </c>
    </row>
    <row r="71" spans="1:10" ht="12.75" customHeight="1">
      <c r="A71" s="78" t="s">
        <v>155</v>
      </c>
      <c r="B71" s="78" t="s">
        <v>178</v>
      </c>
      <c r="C71" s="78" t="s">
        <v>179</v>
      </c>
      <c r="D71" s="78" t="s">
        <v>36</v>
      </c>
      <c r="E71" s="78">
        <v>1</v>
      </c>
      <c r="F71" s="78">
        <v>331</v>
      </c>
      <c r="G71" s="78">
        <v>41.284080000000003</v>
      </c>
      <c r="H71" s="78">
        <v>-72.276830000000004</v>
      </c>
      <c r="I71" s="78">
        <v>41.28331</v>
      </c>
      <c r="J71" s="78">
        <v>-72.280500000000004</v>
      </c>
    </row>
    <row r="72" spans="1:10" ht="12.75" customHeight="1">
      <c r="A72" s="78" t="s">
        <v>155</v>
      </c>
      <c r="B72" s="78" t="s">
        <v>180</v>
      </c>
      <c r="C72" s="78" t="s">
        <v>181</v>
      </c>
      <c r="D72" s="78" t="s">
        <v>36</v>
      </c>
      <c r="E72" s="78">
        <v>1</v>
      </c>
      <c r="F72" s="78">
        <v>524</v>
      </c>
      <c r="G72" s="78">
        <v>41.304220000000001</v>
      </c>
      <c r="H72" s="78">
        <v>-72.102059999999994</v>
      </c>
      <c r="I72" s="78">
        <v>41.303249999999998</v>
      </c>
      <c r="J72" s="78">
        <v>-72.108109999999996</v>
      </c>
    </row>
    <row r="73" spans="1:10" ht="12.75" customHeight="1">
      <c r="A73" s="79" t="s">
        <v>155</v>
      </c>
      <c r="B73" s="79" t="s">
        <v>182</v>
      </c>
      <c r="C73" s="79" t="s">
        <v>183</v>
      </c>
      <c r="D73" s="79" t="s">
        <v>36</v>
      </c>
      <c r="E73" s="79">
        <v>1</v>
      </c>
      <c r="F73" s="79">
        <v>241</v>
      </c>
      <c r="G73" s="79">
        <v>41.279859999999999</v>
      </c>
      <c r="H73" s="79">
        <v>-72.302859999999995</v>
      </c>
      <c r="I73" s="79">
        <v>41.279780000000002</v>
      </c>
      <c r="J73" s="79">
        <v>-72.305639999999997</v>
      </c>
    </row>
    <row r="74" spans="1:10" ht="12.75" customHeight="1">
      <c r="A74" s="33"/>
      <c r="B74" s="34">
        <f>COUNTA(B60:B73)</f>
        <v>14</v>
      </c>
      <c r="C74" s="33"/>
      <c r="D74" s="33"/>
      <c r="E74" s="85"/>
      <c r="F74" s="56">
        <f>SUM(F60:F73)</f>
        <v>3157</v>
      </c>
      <c r="G74" s="33"/>
      <c r="H74" s="33"/>
      <c r="I74" s="33"/>
      <c r="J74" s="33"/>
    </row>
    <row r="75" spans="1:10" ht="12.75" customHeight="1">
      <c r="A75" s="33"/>
      <c r="B75" s="34"/>
      <c r="C75" s="33"/>
      <c r="D75" s="33"/>
      <c r="E75" s="85"/>
      <c r="F75" s="56"/>
      <c r="G75" s="33"/>
      <c r="H75" s="33"/>
      <c r="I75" s="33"/>
      <c r="J75" s="33"/>
    </row>
    <row r="76" spans="1:10" ht="12.75" customHeight="1">
      <c r="A76" s="33"/>
      <c r="B76" s="34"/>
      <c r="C76" s="33"/>
      <c r="D76" s="33"/>
      <c r="E76" s="85"/>
      <c r="F76" s="56"/>
      <c r="G76" s="33"/>
      <c r="H76" s="33"/>
      <c r="I76" s="33"/>
      <c r="J76" s="33"/>
    </row>
    <row r="77" spans="1:10" ht="12.75" customHeight="1">
      <c r="A77" s="33"/>
      <c r="C77" s="120" t="s">
        <v>266</v>
      </c>
      <c r="D77" s="121"/>
      <c r="E77" s="122"/>
      <c r="G77" s="33"/>
      <c r="H77" s="33"/>
      <c r="I77" s="33"/>
      <c r="J77" s="33"/>
    </row>
    <row r="78" spans="1:10" s="2" customFormat="1" ht="12.75" customHeight="1">
      <c r="C78" s="116" t="s">
        <v>263</v>
      </c>
      <c r="D78" s="117">
        <f>SUM(B30+B37+B58+B74)</f>
        <v>66</v>
      </c>
      <c r="E78" s="122"/>
      <c r="G78" s="57"/>
      <c r="H78" s="57"/>
      <c r="I78" s="57"/>
      <c r="J78" s="57"/>
    </row>
    <row r="79" spans="1:10" ht="12.75" customHeight="1">
      <c r="A79" s="50"/>
      <c r="B79" s="50"/>
      <c r="C79" s="116" t="s">
        <v>264</v>
      </c>
      <c r="D79" s="118">
        <f>SUM(F30+F37+F58+F74)</f>
        <v>29314</v>
      </c>
      <c r="E79" s="119" t="s">
        <v>265</v>
      </c>
      <c r="F79" s="106"/>
      <c r="G79" s="49"/>
      <c r="H79" s="49"/>
      <c r="I79" s="49"/>
      <c r="J79" s="49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2010 Swimming Season
Connecticut Beach Attributes</oddHeader>
    <oddFooter>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J82"/>
  <sheetViews>
    <sheetView workbookViewId="0"/>
  </sheetViews>
  <sheetFormatPr defaultRowHeight="12.75"/>
  <cols>
    <col min="1" max="1" width="11.5703125" style="5" customWidth="1"/>
    <col min="2" max="2" width="7.7109375" style="5" customWidth="1"/>
    <col min="3" max="3" width="41" style="5" customWidth="1"/>
    <col min="4" max="6" width="9.28515625" style="5" customWidth="1"/>
    <col min="7" max="7" width="11" style="5" customWidth="1"/>
    <col min="8" max="8" width="9.28515625" style="5" customWidth="1"/>
    <col min="9" max="9" width="11" style="5" customWidth="1"/>
    <col min="10" max="16384" width="9.140625" style="5"/>
  </cols>
  <sheetData>
    <row r="1" spans="1:10" s="2" customFormat="1" ht="40.5" customHeight="1">
      <c r="A1" s="25" t="s">
        <v>16</v>
      </c>
      <c r="B1" s="25" t="s">
        <v>17</v>
      </c>
      <c r="C1" s="25" t="s">
        <v>225</v>
      </c>
      <c r="D1" s="3" t="s">
        <v>226</v>
      </c>
      <c r="E1" s="3" t="s">
        <v>227</v>
      </c>
      <c r="F1" s="3" t="s">
        <v>228</v>
      </c>
      <c r="G1" s="3" t="s">
        <v>229</v>
      </c>
      <c r="H1" s="3" t="s">
        <v>230</v>
      </c>
      <c r="I1" s="3" t="s">
        <v>231</v>
      </c>
      <c r="J1" s="86" t="s">
        <v>232</v>
      </c>
    </row>
    <row r="2" spans="1:10" ht="12.75" customHeight="1">
      <c r="A2" s="78" t="s">
        <v>49</v>
      </c>
      <c r="B2" s="78" t="s">
        <v>50</v>
      </c>
      <c r="C2" s="78" t="s">
        <v>51</v>
      </c>
      <c r="D2" s="78">
        <v>98</v>
      </c>
      <c r="E2" s="78" t="s">
        <v>184</v>
      </c>
      <c r="F2" s="78">
        <v>4</v>
      </c>
      <c r="G2" s="78" t="s">
        <v>38</v>
      </c>
      <c r="H2" s="78">
        <v>0</v>
      </c>
      <c r="I2" s="78" t="s">
        <v>38</v>
      </c>
      <c r="J2" s="87">
        <v>200</v>
      </c>
    </row>
    <row r="3" spans="1:10" ht="12.75" customHeight="1">
      <c r="A3" s="78" t="s">
        <v>49</v>
      </c>
      <c r="B3" s="78" t="s">
        <v>52</v>
      </c>
      <c r="C3" s="78" t="s">
        <v>53</v>
      </c>
      <c r="D3" s="78">
        <v>98</v>
      </c>
      <c r="E3" s="78" t="s">
        <v>184</v>
      </c>
      <c r="F3" s="78">
        <v>4</v>
      </c>
      <c r="G3" s="78" t="s">
        <v>38</v>
      </c>
      <c r="H3" s="78">
        <v>0</v>
      </c>
      <c r="I3" s="78" t="s">
        <v>38</v>
      </c>
      <c r="J3" s="87">
        <v>125</v>
      </c>
    </row>
    <row r="4" spans="1:10" ht="12.75" customHeight="1">
      <c r="A4" s="78" t="s">
        <v>49</v>
      </c>
      <c r="B4" s="78" t="s">
        <v>54</v>
      </c>
      <c r="C4" s="78" t="s">
        <v>55</v>
      </c>
      <c r="D4" s="78">
        <v>98</v>
      </c>
      <c r="E4" s="78" t="s">
        <v>184</v>
      </c>
      <c r="F4" s="78">
        <v>4</v>
      </c>
      <c r="G4" s="78" t="s">
        <v>38</v>
      </c>
      <c r="H4" s="78">
        <v>0</v>
      </c>
      <c r="I4" s="78" t="s">
        <v>38</v>
      </c>
      <c r="J4" s="87">
        <v>169</v>
      </c>
    </row>
    <row r="5" spans="1:10" ht="12.75" customHeight="1">
      <c r="A5" s="78" t="s">
        <v>49</v>
      </c>
      <c r="B5" s="78" t="s">
        <v>56</v>
      </c>
      <c r="C5" s="78" t="s">
        <v>57</v>
      </c>
      <c r="D5" s="78">
        <v>98</v>
      </c>
      <c r="E5" s="78" t="s">
        <v>184</v>
      </c>
      <c r="F5" s="78">
        <v>4</v>
      </c>
      <c r="G5" s="78" t="s">
        <v>38</v>
      </c>
      <c r="H5" s="78">
        <v>0</v>
      </c>
      <c r="I5" s="78" t="s">
        <v>38</v>
      </c>
      <c r="J5" s="87">
        <v>323</v>
      </c>
    </row>
    <row r="6" spans="1:10" ht="12.75" customHeight="1">
      <c r="A6" s="78" t="s">
        <v>49</v>
      </c>
      <c r="B6" s="78" t="s">
        <v>58</v>
      </c>
      <c r="C6" s="78" t="s">
        <v>59</v>
      </c>
      <c r="D6" s="78">
        <v>98</v>
      </c>
      <c r="E6" s="78" t="s">
        <v>184</v>
      </c>
      <c r="F6" s="78">
        <v>4</v>
      </c>
      <c r="G6" s="78" t="s">
        <v>38</v>
      </c>
      <c r="H6" s="78">
        <v>0</v>
      </c>
      <c r="I6" s="78" t="s">
        <v>38</v>
      </c>
      <c r="J6" s="87">
        <v>862</v>
      </c>
    </row>
    <row r="7" spans="1:10" ht="12.75" customHeight="1">
      <c r="A7" s="78" t="s">
        <v>49</v>
      </c>
      <c r="B7" s="78" t="s">
        <v>60</v>
      </c>
      <c r="C7" s="78" t="s">
        <v>61</v>
      </c>
      <c r="D7" s="78">
        <v>98</v>
      </c>
      <c r="E7" s="78" t="s">
        <v>184</v>
      </c>
      <c r="F7" s="78">
        <v>4</v>
      </c>
      <c r="G7" s="78" t="s">
        <v>38</v>
      </c>
      <c r="H7" s="78">
        <v>0</v>
      </c>
      <c r="I7" s="78" t="s">
        <v>38</v>
      </c>
      <c r="J7" s="87">
        <v>413</v>
      </c>
    </row>
    <row r="8" spans="1:10" ht="12.75" customHeight="1">
      <c r="A8" s="78" t="s">
        <v>49</v>
      </c>
      <c r="B8" s="78" t="s">
        <v>62</v>
      </c>
      <c r="C8" s="78" t="s">
        <v>63</v>
      </c>
      <c r="D8" s="78">
        <v>98</v>
      </c>
      <c r="E8" s="78" t="s">
        <v>184</v>
      </c>
      <c r="F8" s="78">
        <v>4</v>
      </c>
      <c r="G8" s="78" t="s">
        <v>38</v>
      </c>
      <c r="H8" s="78">
        <v>0</v>
      </c>
      <c r="I8" s="78" t="s">
        <v>38</v>
      </c>
      <c r="J8" s="87">
        <v>289</v>
      </c>
    </row>
    <row r="9" spans="1:10" ht="12.75" customHeight="1">
      <c r="A9" s="78" t="s">
        <v>49</v>
      </c>
      <c r="B9" s="78" t="s">
        <v>64</v>
      </c>
      <c r="C9" s="78" t="s">
        <v>65</v>
      </c>
      <c r="D9" s="78">
        <v>98</v>
      </c>
      <c r="E9" s="78" t="s">
        <v>184</v>
      </c>
      <c r="F9" s="78">
        <v>4</v>
      </c>
      <c r="G9" s="78" t="s">
        <v>38</v>
      </c>
      <c r="H9" s="78">
        <v>0</v>
      </c>
      <c r="I9" s="78" t="s">
        <v>38</v>
      </c>
      <c r="J9" s="87">
        <v>357</v>
      </c>
    </row>
    <row r="10" spans="1:10" ht="12.75" customHeight="1">
      <c r="A10" s="78" t="s">
        <v>49</v>
      </c>
      <c r="B10" s="78" t="s">
        <v>66</v>
      </c>
      <c r="C10" s="78" t="s">
        <v>67</v>
      </c>
      <c r="D10" s="78">
        <v>98</v>
      </c>
      <c r="E10" s="78" t="s">
        <v>184</v>
      </c>
      <c r="F10" s="78">
        <v>4</v>
      </c>
      <c r="G10" s="78" t="s">
        <v>38</v>
      </c>
      <c r="H10" s="78">
        <v>0</v>
      </c>
      <c r="I10" s="78" t="s">
        <v>38</v>
      </c>
      <c r="J10" s="87">
        <v>649</v>
      </c>
    </row>
    <row r="11" spans="1:10" ht="12.75" customHeight="1">
      <c r="A11" s="78" t="s">
        <v>49</v>
      </c>
      <c r="B11" s="78" t="s">
        <v>68</v>
      </c>
      <c r="C11" s="78" t="s">
        <v>69</v>
      </c>
      <c r="D11" s="78">
        <v>98</v>
      </c>
      <c r="E11" s="78" t="s">
        <v>184</v>
      </c>
      <c r="F11" s="78">
        <v>4</v>
      </c>
      <c r="G11" s="78" t="s">
        <v>38</v>
      </c>
      <c r="H11" s="78">
        <v>0</v>
      </c>
      <c r="I11" s="78" t="s">
        <v>38</v>
      </c>
      <c r="J11" s="87">
        <v>2</v>
      </c>
    </row>
    <row r="12" spans="1:10" ht="12.75" customHeight="1">
      <c r="A12" s="78" t="s">
        <v>49</v>
      </c>
      <c r="B12" s="78" t="s">
        <v>70</v>
      </c>
      <c r="C12" s="78" t="s">
        <v>71</v>
      </c>
      <c r="D12" s="78">
        <v>98</v>
      </c>
      <c r="E12" s="78" t="s">
        <v>184</v>
      </c>
      <c r="F12" s="78">
        <v>4</v>
      </c>
      <c r="G12" s="78" t="s">
        <v>38</v>
      </c>
      <c r="H12" s="78">
        <v>0</v>
      </c>
      <c r="I12" s="78" t="s">
        <v>38</v>
      </c>
      <c r="J12" s="87">
        <v>291</v>
      </c>
    </row>
    <row r="13" spans="1:10" ht="12.75" customHeight="1">
      <c r="A13" s="78" t="s">
        <v>49</v>
      </c>
      <c r="B13" s="78" t="s">
        <v>72</v>
      </c>
      <c r="C13" s="78" t="s">
        <v>73</v>
      </c>
      <c r="D13" s="78">
        <v>98</v>
      </c>
      <c r="E13" s="78" t="s">
        <v>184</v>
      </c>
      <c r="F13" s="78">
        <v>4</v>
      </c>
      <c r="G13" s="78" t="s">
        <v>38</v>
      </c>
      <c r="H13" s="78">
        <v>0</v>
      </c>
      <c r="I13" s="78" t="s">
        <v>38</v>
      </c>
      <c r="J13" s="87">
        <v>633</v>
      </c>
    </row>
    <row r="14" spans="1:10" ht="12.75" customHeight="1">
      <c r="A14" s="78" t="s">
        <v>49</v>
      </c>
      <c r="B14" s="78" t="s">
        <v>74</v>
      </c>
      <c r="C14" s="78" t="s">
        <v>75</v>
      </c>
      <c r="D14" s="78">
        <v>98</v>
      </c>
      <c r="E14" s="78" t="s">
        <v>184</v>
      </c>
      <c r="F14" s="78">
        <v>4</v>
      </c>
      <c r="G14" s="78" t="s">
        <v>38</v>
      </c>
      <c r="H14" s="78">
        <v>0</v>
      </c>
      <c r="I14" s="78" t="s">
        <v>38</v>
      </c>
      <c r="J14" s="87">
        <v>60</v>
      </c>
    </row>
    <row r="15" spans="1:10" ht="12.75" customHeight="1">
      <c r="A15" s="78" t="s">
        <v>49</v>
      </c>
      <c r="B15" s="78" t="s">
        <v>76</v>
      </c>
      <c r="C15" s="78" t="s">
        <v>77</v>
      </c>
      <c r="D15" s="78">
        <v>98</v>
      </c>
      <c r="E15" s="78" t="s">
        <v>184</v>
      </c>
      <c r="F15" s="78">
        <v>4</v>
      </c>
      <c r="G15" s="78" t="s">
        <v>38</v>
      </c>
      <c r="H15" s="78">
        <v>0</v>
      </c>
      <c r="I15" s="78" t="s">
        <v>38</v>
      </c>
      <c r="J15" s="87">
        <v>499</v>
      </c>
    </row>
    <row r="16" spans="1:10" ht="12.75" customHeight="1">
      <c r="A16" s="78" t="s">
        <v>49</v>
      </c>
      <c r="B16" s="78" t="s">
        <v>78</v>
      </c>
      <c r="C16" s="78" t="s">
        <v>79</v>
      </c>
      <c r="D16" s="78">
        <v>98</v>
      </c>
      <c r="E16" s="78" t="s">
        <v>184</v>
      </c>
      <c r="F16" s="78">
        <v>4</v>
      </c>
      <c r="G16" s="78" t="s">
        <v>38</v>
      </c>
      <c r="H16" s="78">
        <v>0</v>
      </c>
      <c r="I16" s="78" t="s">
        <v>38</v>
      </c>
      <c r="J16" s="87">
        <v>7</v>
      </c>
    </row>
    <row r="17" spans="1:10" ht="12.75" customHeight="1">
      <c r="A17" s="78" t="s">
        <v>49</v>
      </c>
      <c r="B17" s="78" t="s">
        <v>80</v>
      </c>
      <c r="C17" s="78" t="s">
        <v>81</v>
      </c>
      <c r="D17" s="78">
        <v>98</v>
      </c>
      <c r="E17" s="78" t="s">
        <v>184</v>
      </c>
      <c r="F17" s="78">
        <v>4</v>
      </c>
      <c r="G17" s="78" t="s">
        <v>38</v>
      </c>
      <c r="H17" s="78">
        <v>0</v>
      </c>
      <c r="I17" s="78" t="s">
        <v>38</v>
      </c>
      <c r="J17" s="87">
        <v>322</v>
      </c>
    </row>
    <row r="18" spans="1:10" ht="12.75" customHeight="1">
      <c r="A18" s="78" t="s">
        <v>49</v>
      </c>
      <c r="B18" s="78" t="s">
        <v>82</v>
      </c>
      <c r="C18" s="78" t="s">
        <v>83</v>
      </c>
      <c r="D18" s="78">
        <v>98</v>
      </c>
      <c r="E18" s="78" t="s">
        <v>184</v>
      </c>
      <c r="F18" s="78">
        <v>4</v>
      </c>
      <c r="G18" s="78" t="s">
        <v>38</v>
      </c>
      <c r="H18" s="78">
        <v>0</v>
      </c>
      <c r="I18" s="78" t="s">
        <v>38</v>
      </c>
      <c r="J18" s="87">
        <v>335</v>
      </c>
    </row>
    <row r="19" spans="1:10" ht="12.75" customHeight="1">
      <c r="A19" s="78" t="s">
        <v>49</v>
      </c>
      <c r="B19" s="78" t="s">
        <v>84</v>
      </c>
      <c r="C19" s="78" t="s">
        <v>85</v>
      </c>
      <c r="D19" s="78">
        <v>98</v>
      </c>
      <c r="E19" s="78" t="s">
        <v>184</v>
      </c>
      <c r="F19" s="78">
        <v>4</v>
      </c>
      <c r="G19" s="78" t="s">
        <v>38</v>
      </c>
      <c r="H19" s="78">
        <v>0</v>
      </c>
      <c r="I19" s="78" t="s">
        <v>38</v>
      </c>
      <c r="J19" s="87">
        <v>160</v>
      </c>
    </row>
    <row r="20" spans="1:10" ht="12.75" customHeight="1">
      <c r="A20" s="78" t="s">
        <v>49</v>
      </c>
      <c r="B20" s="78" t="s">
        <v>86</v>
      </c>
      <c r="C20" s="78" t="s">
        <v>87</v>
      </c>
      <c r="D20" s="78">
        <v>98</v>
      </c>
      <c r="E20" s="78" t="s">
        <v>184</v>
      </c>
      <c r="F20" s="78">
        <v>4</v>
      </c>
      <c r="G20" s="78" t="s">
        <v>38</v>
      </c>
      <c r="H20" s="78">
        <v>0</v>
      </c>
      <c r="I20" s="78" t="s">
        <v>38</v>
      </c>
      <c r="J20" s="87">
        <v>33</v>
      </c>
    </row>
    <row r="21" spans="1:10" ht="12.75" customHeight="1">
      <c r="A21" s="78" t="s">
        <v>49</v>
      </c>
      <c r="B21" s="78" t="s">
        <v>88</v>
      </c>
      <c r="C21" s="78" t="s">
        <v>89</v>
      </c>
      <c r="D21" s="78">
        <v>98</v>
      </c>
      <c r="E21" s="78" t="s">
        <v>184</v>
      </c>
      <c r="F21" s="78">
        <v>4</v>
      </c>
      <c r="G21" s="78" t="s">
        <v>38</v>
      </c>
      <c r="H21" s="78">
        <v>0</v>
      </c>
      <c r="I21" s="78" t="s">
        <v>38</v>
      </c>
      <c r="J21" s="87">
        <v>204</v>
      </c>
    </row>
    <row r="22" spans="1:10" ht="12.75" customHeight="1">
      <c r="A22" s="78" t="s">
        <v>49</v>
      </c>
      <c r="B22" s="78" t="s">
        <v>90</v>
      </c>
      <c r="C22" s="78" t="s">
        <v>91</v>
      </c>
      <c r="D22" s="78">
        <v>98</v>
      </c>
      <c r="E22" s="78" t="s">
        <v>184</v>
      </c>
      <c r="F22" s="78">
        <v>4</v>
      </c>
      <c r="G22" s="78" t="s">
        <v>38</v>
      </c>
      <c r="H22" s="78">
        <v>0</v>
      </c>
      <c r="I22" s="78" t="s">
        <v>38</v>
      </c>
      <c r="J22" s="87">
        <v>2900</v>
      </c>
    </row>
    <row r="23" spans="1:10" ht="12.75" customHeight="1">
      <c r="A23" s="78" t="s">
        <v>49</v>
      </c>
      <c r="B23" s="78" t="s">
        <v>92</v>
      </c>
      <c r="C23" s="78" t="s">
        <v>93</v>
      </c>
      <c r="D23" s="78">
        <v>98</v>
      </c>
      <c r="E23" s="78" t="s">
        <v>184</v>
      </c>
      <c r="F23" s="78">
        <v>4</v>
      </c>
      <c r="G23" s="78" t="s">
        <v>38</v>
      </c>
      <c r="H23" s="78">
        <v>0</v>
      </c>
      <c r="I23" s="78" t="s">
        <v>38</v>
      </c>
      <c r="J23" s="87">
        <v>341</v>
      </c>
    </row>
    <row r="24" spans="1:10" ht="12.75" customHeight="1">
      <c r="A24" s="78" t="s">
        <v>49</v>
      </c>
      <c r="B24" s="78" t="s">
        <v>94</v>
      </c>
      <c r="C24" s="78" t="s">
        <v>95</v>
      </c>
      <c r="D24" s="78">
        <v>98</v>
      </c>
      <c r="E24" s="78" t="s">
        <v>184</v>
      </c>
      <c r="F24" s="78">
        <v>4</v>
      </c>
      <c r="G24" s="78" t="s">
        <v>38</v>
      </c>
      <c r="H24" s="78">
        <v>0</v>
      </c>
      <c r="I24" s="78" t="s">
        <v>38</v>
      </c>
      <c r="J24" s="87">
        <v>1911</v>
      </c>
    </row>
    <row r="25" spans="1:10" ht="12.75" customHeight="1">
      <c r="A25" s="78" t="s">
        <v>49</v>
      </c>
      <c r="B25" s="78" t="s">
        <v>96</v>
      </c>
      <c r="C25" s="78" t="s">
        <v>35</v>
      </c>
      <c r="D25" s="78">
        <v>98</v>
      </c>
      <c r="E25" s="78" t="s">
        <v>184</v>
      </c>
      <c r="F25" s="78">
        <v>4</v>
      </c>
      <c r="G25" s="78" t="s">
        <v>38</v>
      </c>
      <c r="H25" s="78">
        <v>0</v>
      </c>
      <c r="I25" s="78" t="s">
        <v>38</v>
      </c>
      <c r="J25" s="87">
        <v>770</v>
      </c>
    </row>
    <row r="26" spans="1:10" ht="12.75" customHeight="1">
      <c r="A26" s="78" t="s">
        <v>49</v>
      </c>
      <c r="B26" s="78" t="s">
        <v>97</v>
      </c>
      <c r="C26" s="78" t="s">
        <v>98</v>
      </c>
      <c r="D26" s="78">
        <v>98</v>
      </c>
      <c r="E26" s="78" t="s">
        <v>184</v>
      </c>
      <c r="F26" s="78">
        <v>4</v>
      </c>
      <c r="G26" s="78" t="s">
        <v>38</v>
      </c>
      <c r="H26" s="78">
        <v>0</v>
      </c>
      <c r="I26" s="78" t="s">
        <v>38</v>
      </c>
      <c r="J26" s="87">
        <v>48</v>
      </c>
    </row>
    <row r="27" spans="1:10" ht="12.75" customHeight="1">
      <c r="A27" s="78" t="s">
        <v>49</v>
      </c>
      <c r="B27" s="78" t="s">
        <v>99</v>
      </c>
      <c r="C27" s="78" t="s">
        <v>100</v>
      </c>
      <c r="D27" s="78">
        <v>98</v>
      </c>
      <c r="E27" s="78" t="s">
        <v>184</v>
      </c>
      <c r="F27" s="78">
        <v>4</v>
      </c>
      <c r="G27" s="78" t="s">
        <v>38</v>
      </c>
      <c r="H27" s="78">
        <v>0</v>
      </c>
      <c r="I27" s="78" t="s">
        <v>38</v>
      </c>
      <c r="J27" s="87">
        <v>254</v>
      </c>
    </row>
    <row r="28" spans="1:10" ht="12.75" customHeight="1">
      <c r="A28" s="78" t="s">
        <v>49</v>
      </c>
      <c r="B28" s="78" t="s">
        <v>101</v>
      </c>
      <c r="C28" s="78" t="s">
        <v>102</v>
      </c>
      <c r="D28" s="78">
        <v>98</v>
      </c>
      <c r="E28" s="78" t="s">
        <v>184</v>
      </c>
      <c r="F28" s="78">
        <v>4</v>
      </c>
      <c r="G28" s="78" t="s">
        <v>38</v>
      </c>
      <c r="H28" s="78">
        <v>0</v>
      </c>
      <c r="I28" s="78" t="s">
        <v>38</v>
      </c>
      <c r="J28" s="87">
        <v>150</v>
      </c>
    </row>
    <row r="29" spans="1:10" ht="12.75" customHeight="1">
      <c r="A29" s="79" t="s">
        <v>49</v>
      </c>
      <c r="B29" s="79" t="s">
        <v>103</v>
      </c>
      <c r="C29" s="79" t="s">
        <v>104</v>
      </c>
      <c r="D29" s="79">
        <v>98</v>
      </c>
      <c r="E29" s="79" t="s">
        <v>184</v>
      </c>
      <c r="F29" s="79">
        <v>4</v>
      </c>
      <c r="G29" s="79" t="s">
        <v>38</v>
      </c>
      <c r="H29" s="79">
        <v>0</v>
      </c>
      <c r="I29" s="79" t="s">
        <v>38</v>
      </c>
      <c r="J29" s="88">
        <v>240</v>
      </c>
    </row>
    <row r="30" spans="1:10" ht="12.75" customHeight="1">
      <c r="A30" s="32"/>
      <c r="B30" s="64">
        <f>COUNTA(B2:B29)</f>
        <v>28</v>
      </c>
      <c r="C30" s="20"/>
      <c r="D30" s="20"/>
      <c r="E30" s="20"/>
      <c r="F30" s="29">
        <f>COUNTIF(F2:F29, "&gt;0")</f>
        <v>28</v>
      </c>
      <c r="G30" s="20"/>
      <c r="H30" s="29"/>
      <c r="I30" s="32"/>
      <c r="J30" s="56">
        <f>SUM(J2:J29)</f>
        <v>12547</v>
      </c>
    </row>
    <row r="31" spans="1:10" ht="12.75" customHeight="1">
      <c r="A31" s="32"/>
      <c r="B31" s="58"/>
      <c r="C31" s="32"/>
      <c r="D31" s="32"/>
      <c r="E31" s="32"/>
      <c r="F31" s="32"/>
      <c r="G31" s="32"/>
      <c r="H31" s="32"/>
      <c r="I31" s="32"/>
      <c r="J31" s="24"/>
    </row>
    <row r="32" spans="1:10" ht="12.75" customHeight="1">
      <c r="A32" s="78" t="s">
        <v>105</v>
      </c>
      <c r="B32" s="78" t="s">
        <v>106</v>
      </c>
      <c r="C32" s="78" t="s">
        <v>107</v>
      </c>
      <c r="D32" s="78">
        <v>98</v>
      </c>
      <c r="E32" s="78" t="s">
        <v>184</v>
      </c>
      <c r="F32" s="78">
        <v>4</v>
      </c>
      <c r="G32" s="78" t="s">
        <v>38</v>
      </c>
      <c r="H32" s="78">
        <v>0</v>
      </c>
      <c r="I32" s="78" t="s">
        <v>38</v>
      </c>
      <c r="J32" s="78">
        <v>74</v>
      </c>
    </row>
    <row r="33" spans="1:10" ht="12.75" customHeight="1">
      <c r="A33" s="78" t="s">
        <v>105</v>
      </c>
      <c r="B33" s="78" t="s">
        <v>108</v>
      </c>
      <c r="C33" s="78" t="s">
        <v>109</v>
      </c>
      <c r="D33" s="78">
        <v>98</v>
      </c>
      <c r="E33" s="78" t="s">
        <v>184</v>
      </c>
      <c r="F33" s="78">
        <v>4</v>
      </c>
      <c r="G33" s="78" t="s">
        <v>38</v>
      </c>
      <c r="H33" s="78">
        <v>0</v>
      </c>
      <c r="I33" s="78" t="s">
        <v>38</v>
      </c>
      <c r="J33" s="78">
        <v>77</v>
      </c>
    </row>
    <row r="34" spans="1:10" ht="12.75" customHeight="1">
      <c r="A34" s="78" t="s">
        <v>105</v>
      </c>
      <c r="B34" s="78" t="s">
        <v>110</v>
      </c>
      <c r="C34" s="78" t="s">
        <v>111</v>
      </c>
      <c r="D34" s="78">
        <v>98</v>
      </c>
      <c r="E34" s="78" t="s">
        <v>184</v>
      </c>
      <c r="F34" s="78">
        <v>4</v>
      </c>
      <c r="G34" s="78" t="s">
        <v>38</v>
      </c>
      <c r="H34" s="78">
        <v>0</v>
      </c>
      <c r="I34" s="78" t="s">
        <v>38</v>
      </c>
      <c r="J34" s="78">
        <v>138</v>
      </c>
    </row>
    <row r="35" spans="1:10" ht="12.75" customHeight="1">
      <c r="A35" s="78" t="s">
        <v>105</v>
      </c>
      <c r="B35" s="78" t="s">
        <v>112</v>
      </c>
      <c r="C35" s="78" t="s">
        <v>113</v>
      </c>
      <c r="D35" s="78">
        <v>98</v>
      </c>
      <c r="E35" s="78" t="s">
        <v>184</v>
      </c>
      <c r="F35" s="78">
        <v>4</v>
      </c>
      <c r="G35" s="78" t="s">
        <v>38</v>
      </c>
      <c r="H35" s="78">
        <v>0</v>
      </c>
      <c r="I35" s="78" t="s">
        <v>38</v>
      </c>
      <c r="J35" s="78">
        <v>57</v>
      </c>
    </row>
    <row r="36" spans="1:10" ht="12.75" customHeight="1">
      <c r="A36" s="79" t="s">
        <v>105</v>
      </c>
      <c r="B36" s="79" t="s">
        <v>114</v>
      </c>
      <c r="C36" s="79" t="s">
        <v>115</v>
      </c>
      <c r="D36" s="79">
        <v>98</v>
      </c>
      <c r="E36" s="79" t="s">
        <v>184</v>
      </c>
      <c r="F36" s="79">
        <v>4</v>
      </c>
      <c r="G36" s="79" t="s">
        <v>38</v>
      </c>
      <c r="H36" s="79">
        <v>0</v>
      </c>
      <c r="I36" s="79" t="s">
        <v>38</v>
      </c>
      <c r="J36" s="79">
        <v>876</v>
      </c>
    </row>
    <row r="37" spans="1:10" ht="12.75" customHeight="1">
      <c r="A37" s="32"/>
      <c r="B37" s="64">
        <f>COUNTA(B32:B36)</f>
        <v>5</v>
      </c>
      <c r="C37" s="20"/>
      <c r="D37" s="20"/>
      <c r="E37" s="20"/>
      <c r="F37" s="29">
        <f>COUNTIF(F32:F36, "&gt;0")</f>
        <v>5</v>
      </c>
      <c r="G37" s="20"/>
      <c r="H37" s="20"/>
      <c r="I37" s="32"/>
      <c r="J37" s="56">
        <f>SUM(J32:J36)</f>
        <v>1222</v>
      </c>
    </row>
    <row r="38" spans="1:10" ht="12.75" customHeight="1">
      <c r="A38" s="32"/>
      <c r="B38" s="58"/>
      <c r="C38" s="32"/>
      <c r="D38" s="32"/>
      <c r="E38" s="32"/>
      <c r="F38" s="32"/>
      <c r="G38" s="32"/>
      <c r="H38" s="32"/>
      <c r="I38" s="32"/>
      <c r="J38" s="24"/>
    </row>
    <row r="39" spans="1:10" ht="12.75" customHeight="1">
      <c r="A39" s="78" t="s">
        <v>116</v>
      </c>
      <c r="B39" s="78" t="s">
        <v>117</v>
      </c>
      <c r="C39" s="78" t="s">
        <v>118</v>
      </c>
      <c r="D39" s="78">
        <v>98</v>
      </c>
      <c r="E39" s="78" t="s">
        <v>184</v>
      </c>
      <c r="F39" s="78">
        <v>4</v>
      </c>
      <c r="G39" s="78" t="s">
        <v>38</v>
      </c>
      <c r="H39" s="78">
        <v>0</v>
      </c>
      <c r="I39" s="78" t="s">
        <v>38</v>
      </c>
      <c r="J39" s="87">
        <v>78</v>
      </c>
    </row>
    <row r="40" spans="1:10" ht="12.75" customHeight="1">
      <c r="A40" s="78" t="s">
        <v>116</v>
      </c>
      <c r="B40" s="78" t="s">
        <v>119</v>
      </c>
      <c r="C40" s="78" t="s">
        <v>120</v>
      </c>
      <c r="D40" s="78">
        <v>98</v>
      </c>
      <c r="E40" s="78" t="s">
        <v>184</v>
      </c>
      <c r="F40" s="78">
        <v>4</v>
      </c>
      <c r="G40" s="78" t="s">
        <v>38</v>
      </c>
      <c r="H40" s="78">
        <v>0</v>
      </c>
      <c r="I40" s="78" t="s">
        <v>38</v>
      </c>
      <c r="J40" s="87">
        <v>175</v>
      </c>
    </row>
    <row r="41" spans="1:10" ht="12.75" customHeight="1">
      <c r="A41" s="78" t="s">
        <v>116</v>
      </c>
      <c r="B41" s="78" t="s">
        <v>121</v>
      </c>
      <c r="C41" s="78" t="s">
        <v>122</v>
      </c>
      <c r="D41" s="78">
        <v>98</v>
      </c>
      <c r="E41" s="78" t="s">
        <v>184</v>
      </c>
      <c r="F41" s="78">
        <v>4</v>
      </c>
      <c r="G41" s="78" t="s">
        <v>38</v>
      </c>
      <c r="H41" s="78">
        <v>0</v>
      </c>
      <c r="I41" s="78" t="s">
        <v>38</v>
      </c>
      <c r="J41" s="87">
        <v>137</v>
      </c>
    </row>
    <row r="42" spans="1:10" ht="12.75" customHeight="1">
      <c r="A42" s="78" t="s">
        <v>116</v>
      </c>
      <c r="B42" s="78" t="s">
        <v>123</v>
      </c>
      <c r="C42" s="78" t="s">
        <v>124</v>
      </c>
      <c r="D42" s="78">
        <v>98</v>
      </c>
      <c r="E42" s="78" t="s">
        <v>184</v>
      </c>
      <c r="F42" s="78">
        <v>7</v>
      </c>
      <c r="G42" s="78" t="s">
        <v>38</v>
      </c>
      <c r="H42" s="78">
        <v>0</v>
      </c>
      <c r="I42" s="78" t="s">
        <v>38</v>
      </c>
      <c r="J42" s="87">
        <v>68</v>
      </c>
    </row>
    <row r="43" spans="1:10" ht="12.75" customHeight="1">
      <c r="A43" s="78" t="s">
        <v>116</v>
      </c>
      <c r="B43" s="78" t="s">
        <v>125</v>
      </c>
      <c r="C43" s="78" t="s">
        <v>126</v>
      </c>
      <c r="D43" s="78">
        <v>98</v>
      </c>
      <c r="E43" s="78" t="s">
        <v>184</v>
      </c>
      <c r="F43" s="78">
        <v>4</v>
      </c>
      <c r="G43" s="78" t="s">
        <v>38</v>
      </c>
      <c r="H43" s="78">
        <v>0</v>
      </c>
      <c r="I43" s="78" t="s">
        <v>38</v>
      </c>
      <c r="J43" s="87">
        <v>258</v>
      </c>
    </row>
    <row r="44" spans="1:10" ht="12.75" customHeight="1">
      <c r="A44" s="78" t="s">
        <v>116</v>
      </c>
      <c r="B44" s="78" t="s">
        <v>127</v>
      </c>
      <c r="C44" s="78" t="s">
        <v>128</v>
      </c>
      <c r="D44" s="78">
        <v>98</v>
      </c>
      <c r="E44" s="78" t="s">
        <v>184</v>
      </c>
      <c r="F44" s="78">
        <v>4</v>
      </c>
      <c r="G44" s="78" t="s">
        <v>38</v>
      </c>
      <c r="H44" s="78">
        <v>0</v>
      </c>
      <c r="I44" s="78" t="s">
        <v>38</v>
      </c>
      <c r="J44" s="87">
        <v>117</v>
      </c>
    </row>
    <row r="45" spans="1:10" ht="12.75" customHeight="1">
      <c r="A45" s="78" t="s">
        <v>116</v>
      </c>
      <c r="B45" s="78" t="s">
        <v>129</v>
      </c>
      <c r="C45" s="78" t="s">
        <v>130</v>
      </c>
      <c r="D45" s="78">
        <v>98</v>
      </c>
      <c r="E45" s="78" t="s">
        <v>184</v>
      </c>
      <c r="F45" s="78">
        <v>4</v>
      </c>
      <c r="G45" s="78" t="s">
        <v>38</v>
      </c>
      <c r="H45" s="78">
        <v>0</v>
      </c>
      <c r="I45" s="78" t="s">
        <v>38</v>
      </c>
      <c r="J45" s="87">
        <v>349</v>
      </c>
    </row>
    <row r="46" spans="1:10" ht="12.75" customHeight="1">
      <c r="A46" s="78" t="s">
        <v>116</v>
      </c>
      <c r="B46" s="78" t="s">
        <v>131</v>
      </c>
      <c r="C46" s="78" t="s">
        <v>132</v>
      </c>
      <c r="D46" s="78">
        <v>98</v>
      </c>
      <c r="E46" s="78" t="s">
        <v>184</v>
      </c>
      <c r="F46" s="78">
        <v>4</v>
      </c>
      <c r="G46" s="78" t="s">
        <v>38</v>
      </c>
      <c r="H46" s="78">
        <v>0</v>
      </c>
      <c r="I46" s="78" t="s">
        <v>38</v>
      </c>
      <c r="J46" s="87">
        <v>3100</v>
      </c>
    </row>
    <row r="47" spans="1:10" ht="12.75" customHeight="1">
      <c r="A47" s="78" t="s">
        <v>116</v>
      </c>
      <c r="B47" s="78" t="s">
        <v>133</v>
      </c>
      <c r="C47" s="78" t="s">
        <v>134</v>
      </c>
      <c r="D47" s="78">
        <v>98</v>
      </c>
      <c r="E47" s="78" t="s">
        <v>184</v>
      </c>
      <c r="F47" s="78">
        <v>4</v>
      </c>
      <c r="G47" s="78" t="s">
        <v>38</v>
      </c>
      <c r="H47" s="78">
        <v>0</v>
      </c>
      <c r="I47" s="78" t="s">
        <v>38</v>
      </c>
      <c r="J47" s="87">
        <v>139</v>
      </c>
    </row>
    <row r="48" spans="1:10" ht="12.75" customHeight="1">
      <c r="A48" s="78" t="s">
        <v>116</v>
      </c>
      <c r="B48" s="78" t="s">
        <v>135</v>
      </c>
      <c r="C48" s="78" t="s">
        <v>136</v>
      </c>
      <c r="D48" s="78">
        <v>98</v>
      </c>
      <c r="E48" s="78" t="s">
        <v>184</v>
      </c>
      <c r="F48" s="78">
        <v>4</v>
      </c>
      <c r="G48" s="78" t="s">
        <v>38</v>
      </c>
      <c r="H48" s="78">
        <v>0</v>
      </c>
      <c r="I48" s="78" t="s">
        <v>38</v>
      </c>
      <c r="J48" s="87">
        <v>220</v>
      </c>
    </row>
    <row r="49" spans="1:10" ht="12.75" customHeight="1">
      <c r="A49" s="78" t="s">
        <v>116</v>
      </c>
      <c r="B49" s="78" t="s">
        <v>137</v>
      </c>
      <c r="C49" s="78" t="s">
        <v>138</v>
      </c>
      <c r="D49" s="78">
        <v>98</v>
      </c>
      <c r="E49" s="78" t="s">
        <v>184</v>
      </c>
      <c r="F49" s="78">
        <v>4</v>
      </c>
      <c r="G49" s="78" t="s">
        <v>38</v>
      </c>
      <c r="H49" s="78">
        <v>0</v>
      </c>
      <c r="I49" s="78" t="s">
        <v>38</v>
      </c>
      <c r="J49" s="87">
        <v>99</v>
      </c>
    </row>
    <row r="50" spans="1:10" ht="12.75" customHeight="1">
      <c r="A50" s="78" t="s">
        <v>116</v>
      </c>
      <c r="B50" s="78" t="s">
        <v>139</v>
      </c>
      <c r="C50" s="78" t="s">
        <v>140</v>
      </c>
      <c r="D50" s="78">
        <v>98</v>
      </c>
      <c r="E50" s="78" t="s">
        <v>184</v>
      </c>
      <c r="F50" s="78">
        <v>4</v>
      </c>
      <c r="G50" s="78" t="s">
        <v>38</v>
      </c>
      <c r="H50" s="78">
        <v>0</v>
      </c>
      <c r="I50" s="78" t="s">
        <v>38</v>
      </c>
      <c r="J50" s="87">
        <v>279</v>
      </c>
    </row>
    <row r="51" spans="1:10" ht="12.75" customHeight="1">
      <c r="A51" s="78" t="s">
        <v>116</v>
      </c>
      <c r="B51" s="78" t="s">
        <v>141</v>
      </c>
      <c r="C51" s="78" t="s">
        <v>142</v>
      </c>
      <c r="D51" s="78">
        <v>98</v>
      </c>
      <c r="E51" s="78" t="s">
        <v>184</v>
      </c>
      <c r="F51" s="78">
        <v>4</v>
      </c>
      <c r="G51" s="78" t="s">
        <v>38</v>
      </c>
      <c r="H51" s="78">
        <v>0</v>
      </c>
      <c r="I51" s="78" t="s">
        <v>38</v>
      </c>
      <c r="J51" s="87">
        <v>36</v>
      </c>
    </row>
    <row r="52" spans="1:10" ht="12.75" customHeight="1">
      <c r="A52" s="78" t="s">
        <v>116</v>
      </c>
      <c r="B52" s="78" t="s">
        <v>143</v>
      </c>
      <c r="C52" s="78" t="s">
        <v>144</v>
      </c>
      <c r="D52" s="78">
        <v>98</v>
      </c>
      <c r="E52" s="78" t="s">
        <v>184</v>
      </c>
      <c r="F52" s="78">
        <v>4</v>
      </c>
      <c r="G52" s="78" t="s">
        <v>38</v>
      </c>
      <c r="H52" s="78">
        <v>0</v>
      </c>
      <c r="I52" s="78" t="s">
        <v>38</v>
      </c>
      <c r="J52" s="87">
        <v>330</v>
      </c>
    </row>
    <row r="53" spans="1:10" ht="12.75" customHeight="1">
      <c r="A53" s="78" t="s">
        <v>116</v>
      </c>
      <c r="B53" s="78" t="s">
        <v>145</v>
      </c>
      <c r="C53" s="78" t="s">
        <v>146</v>
      </c>
      <c r="D53" s="78">
        <v>98</v>
      </c>
      <c r="E53" s="78" t="s">
        <v>184</v>
      </c>
      <c r="F53" s="78">
        <v>4</v>
      </c>
      <c r="G53" s="78" t="s">
        <v>38</v>
      </c>
      <c r="H53" s="78">
        <v>0</v>
      </c>
      <c r="I53" s="78" t="s">
        <v>38</v>
      </c>
      <c r="J53" s="87">
        <v>575</v>
      </c>
    </row>
    <row r="54" spans="1:10" ht="12.75" customHeight="1">
      <c r="A54" s="78" t="s">
        <v>116</v>
      </c>
      <c r="B54" s="78" t="s">
        <v>147</v>
      </c>
      <c r="C54" s="78" t="s">
        <v>148</v>
      </c>
      <c r="D54" s="78">
        <v>98</v>
      </c>
      <c r="E54" s="78" t="s">
        <v>184</v>
      </c>
      <c r="F54" s="78">
        <v>4</v>
      </c>
      <c r="G54" s="78" t="s">
        <v>38</v>
      </c>
      <c r="H54" s="78">
        <v>0</v>
      </c>
      <c r="I54" s="78" t="s">
        <v>38</v>
      </c>
      <c r="J54" s="87">
        <v>3600</v>
      </c>
    </row>
    <row r="55" spans="1:10" ht="12.75" customHeight="1">
      <c r="A55" s="78" t="s">
        <v>116</v>
      </c>
      <c r="B55" s="78" t="s">
        <v>149</v>
      </c>
      <c r="C55" s="78" t="s">
        <v>150</v>
      </c>
      <c r="D55" s="78">
        <v>98</v>
      </c>
      <c r="E55" s="78" t="s">
        <v>184</v>
      </c>
      <c r="F55" s="78">
        <v>4</v>
      </c>
      <c r="G55" s="78" t="s">
        <v>38</v>
      </c>
      <c r="H55" s="78">
        <v>0</v>
      </c>
      <c r="I55" s="78" t="s">
        <v>38</v>
      </c>
      <c r="J55" s="87">
        <v>2208</v>
      </c>
    </row>
    <row r="56" spans="1:10" ht="12.75" customHeight="1">
      <c r="A56" s="78" t="s">
        <v>116</v>
      </c>
      <c r="B56" s="78" t="s">
        <v>151</v>
      </c>
      <c r="C56" s="78" t="s">
        <v>152</v>
      </c>
      <c r="D56" s="78">
        <v>98</v>
      </c>
      <c r="E56" s="78" t="s">
        <v>184</v>
      </c>
      <c r="F56" s="78">
        <v>4</v>
      </c>
      <c r="G56" s="78" t="s">
        <v>38</v>
      </c>
      <c r="H56" s="78">
        <v>0</v>
      </c>
      <c r="I56" s="78" t="s">
        <v>38</v>
      </c>
      <c r="J56" s="87">
        <v>155</v>
      </c>
    </row>
    <row r="57" spans="1:10" ht="12.75" customHeight="1">
      <c r="A57" s="79" t="s">
        <v>116</v>
      </c>
      <c r="B57" s="79" t="s">
        <v>153</v>
      </c>
      <c r="C57" s="79" t="s">
        <v>154</v>
      </c>
      <c r="D57" s="79">
        <v>98</v>
      </c>
      <c r="E57" s="79" t="s">
        <v>184</v>
      </c>
      <c r="F57" s="79">
        <v>4</v>
      </c>
      <c r="G57" s="79" t="s">
        <v>38</v>
      </c>
      <c r="H57" s="79">
        <v>0</v>
      </c>
      <c r="I57" s="79" t="s">
        <v>38</v>
      </c>
      <c r="J57" s="88">
        <v>465</v>
      </c>
    </row>
    <row r="58" spans="1:10" ht="12.75" customHeight="1">
      <c r="A58" s="30"/>
      <c r="B58" s="29">
        <f>COUNTA(F39:F57)</f>
        <v>19</v>
      </c>
      <c r="C58" s="29"/>
      <c r="D58" s="30"/>
      <c r="E58" s="30"/>
      <c r="F58" s="29">
        <f>COUNTIF(F39:F57, "&gt;0")</f>
        <v>19</v>
      </c>
      <c r="G58" s="30"/>
      <c r="H58" s="29"/>
      <c r="I58" s="30"/>
      <c r="J58" s="56">
        <f>SUM(J39:J57)</f>
        <v>12388</v>
      </c>
    </row>
    <row r="59" spans="1:10" ht="12.75" customHeight="1">
      <c r="A59" s="32"/>
      <c r="B59" s="64"/>
      <c r="C59" s="32"/>
      <c r="D59" s="32"/>
      <c r="E59" s="32"/>
      <c r="F59" s="32"/>
      <c r="G59" s="32"/>
      <c r="H59" s="32"/>
      <c r="I59" s="32"/>
      <c r="J59" s="24"/>
    </row>
    <row r="60" spans="1:10" ht="12.75" customHeight="1">
      <c r="A60" s="78" t="s">
        <v>155</v>
      </c>
      <c r="B60" s="153" t="s">
        <v>156</v>
      </c>
      <c r="C60" s="153" t="s">
        <v>157</v>
      </c>
      <c r="D60" s="78">
        <v>98</v>
      </c>
      <c r="E60" s="78" t="s">
        <v>184</v>
      </c>
      <c r="F60" s="153">
        <v>0</v>
      </c>
      <c r="G60" s="153" t="s">
        <v>38</v>
      </c>
      <c r="H60" s="78">
        <v>0</v>
      </c>
      <c r="I60" s="78" t="s">
        <v>38</v>
      </c>
      <c r="J60" s="89" t="s">
        <v>188</v>
      </c>
    </row>
    <row r="61" spans="1:10" ht="12.75" customHeight="1">
      <c r="A61" s="78" t="s">
        <v>155</v>
      </c>
      <c r="B61" s="78" t="s">
        <v>158</v>
      </c>
      <c r="C61" s="78" t="s">
        <v>159</v>
      </c>
      <c r="D61" s="78">
        <v>98</v>
      </c>
      <c r="E61" s="78" t="s">
        <v>184</v>
      </c>
      <c r="F61" s="78">
        <v>4</v>
      </c>
      <c r="G61" s="78" t="s">
        <v>38</v>
      </c>
      <c r="H61" s="78">
        <v>0</v>
      </c>
      <c r="I61" s="78" t="s">
        <v>38</v>
      </c>
      <c r="J61" s="78">
        <v>209</v>
      </c>
    </row>
    <row r="62" spans="1:10" ht="12.75" customHeight="1">
      <c r="A62" s="78" t="s">
        <v>155</v>
      </c>
      <c r="B62" s="78" t="s">
        <v>160</v>
      </c>
      <c r="C62" s="78" t="s">
        <v>161</v>
      </c>
      <c r="D62" s="78">
        <v>98</v>
      </c>
      <c r="E62" s="78" t="s">
        <v>184</v>
      </c>
      <c r="F62" s="78">
        <v>4</v>
      </c>
      <c r="G62" s="78" t="s">
        <v>38</v>
      </c>
      <c r="H62" s="78">
        <v>0</v>
      </c>
      <c r="I62" s="78" t="s">
        <v>38</v>
      </c>
      <c r="J62" s="78">
        <v>32</v>
      </c>
    </row>
    <row r="63" spans="1:10" ht="12.75" customHeight="1">
      <c r="A63" s="78" t="s">
        <v>155</v>
      </c>
      <c r="B63" s="78" t="s">
        <v>162</v>
      </c>
      <c r="C63" s="78" t="s">
        <v>163</v>
      </c>
      <c r="D63" s="78">
        <v>98</v>
      </c>
      <c r="E63" s="78" t="s">
        <v>184</v>
      </c>
      <c r="F63" s="78">
        <v>4</v>
      </c>
      <c r="G63" s="78" t="s">
        <v>38</v>
      </c>
      <c r="H63" s="78">
        <v>0</v>
      </c>
      <c r="I63" s="78" t="s">
        <v>38</v>
      </c>
      <c r="J63" s="78">
        <v>120</v>
      </c>
    </row>
    <row r="64" spans="1:10" ht="12.75" customHeight="1">
      <c r="A64" s="78" t="s">
        <v>155</v>
      </c>
      <c r="B64" s="78" t="s">
        <v>164</v>
      </c>
      <c r="C64" s="78" t="s">
        <v>165</v>
      </c>
      <c r="D64" s="78">
        <v>98</v>
      </c>
      <c r="E64" s="78" t="s">
        <v>184</v>
      </c>
      <c r="F64" s="78">
        <v>4</v>
      </c>
      <c r="G64" s="78" t="s">
        <v>38</v>
      </c>
      <c r="H64" s="78">
        <v>0</v>
      </c>
      <c r="I64" s="78" t="s">
        <v>38</v>
      </c>
      <c r="J64" s="78">
        <v>181</v>
      </c>
    </row>
    <row r="65" spans="1:10" ht="12.75" customHeight="1">
      <c r="A65" s="78" t="s">
        <v>155</v>
      </c>
      <c r="B65" s="78" t="s">
        <v>166</v>
      </c>
      <c r="C65" s="78" t="s">
        <v>167</v>
      </c>
      <c r="D65" s="78">
        <v>98</v>
      </c>
      <c r="E65" s="78" t="s">
        <v>184</v>
      </c>
      <c r="F65" s="78">
        <v>4</v>
      </c>
      <c r="G65" s="78" t="s">
        <v>38</v>
      </c>
      <c r="H65" s="78">
        <v>0</v>
      </c>
      <c r="I65" s="78" t="s">
        <v>38</v>
      </c>
      <c r="J65" s="78">
        <v>20</v>
      </c>
    </row>
    <row r="66" spans="1:10" ht="12.75" customHeight="1">
      <c r="A66" s="78" t="s">
        <v>155</v>
      </c>
      <c r="B66" s="78" t="s">
        <v>168</v>
      </c>
      <c r="C66" s="78" t="s">
        <v>169</v>
      </c>
      <c r="D66" s="78">
        <v>98</v>
      </c>
      <c r="E66" s="78" t="s">
        <v>184</v>
      </c>
      <c r="F66" s="78">
        <v>4</v>
      </c>
      <c r="G66" s="78" t="s">
        <v>38</v>
      </c>
      <c r="H66" s="78">
        <v>0</v>
      </c>
      <c r="I66" s="78" t="s">
        <v>38</v>
      </c>
      <c r="J66" s="78">
        <v>190</v>
      </c>
    </row>
    <row r="67" spans="1:10" ht="12.75" customHeight="1">
      <c r="A67" s="78" t="s">
        <v>155</v>
      </c>
      <c r="B67" s="78" t="s">
        <v>170</v>
      </c>
      <c r="C67" s="78" t="s">
        <v>171</v>
      </c>
      <c r="D67" s="78">
        <v>98</v>
      </c>
      <c r="E67" s="78" t="s">
        <v>184</v>
      </c>
      <c r="F67" s="78">
        <v>4</v>
      </c>
      <c r="G67" s="78" t="s">
        <v>38</v>
      </c>
      <c r="H67" s="78">
        <v>0</v>
      </c>
      <c r="I67" s="78" t="s">
        <v>38</v>
      </c>
      <c r="J67" s="78">
        <v>11</v>
      </c>
    </row>
    <row r="68" spans="1:10" ht="12.75" customHeight="1">
      <c r="A68" s="78" t="s">
        <v>155</v>
      </c>
      <c r="B68" s="78" t="s">
        <v>172</v>
      </c>
      <c r="C68" s="78" t="s">
        <v>173</v>
      </c>
      <c r="D68" s="78">
        <v>98</v>
      </c>
      <c r="E68" s="78" t="s">
        <v>184</v>
      </c>
      <c r="F68" s="78">
        <v>4</v>
      </c>
      <c r="G68" s="78" t="s">
        <v>38</v>
      </c>
      <c r="H68" s="78">
        <v>0</v>
      </c>
      <c r="I68" s="78" t="s">
        <v>38</v>
      </c>
      <c r="J68" s="78">
        <v>463</v>
      </c>
    </row>
    <row r="69" spans="1:10" ht="12.75" customHeight="1">
      <c r="A69" s="78" t="s">
        <v>155</v>
      </c>
      <c r="B69" s="78" t="s">
        <v>174</v>
      </c>
      <c r="C69" s="78" t="s">
        <v>175</v>
      </c>
      <c r="D69" s="78">
        <v>98</v>
      </c>
      <c r="E69" s="78" t="s">
        <v>184</v>
      </c>
      <c r="F69" s="78">
        <v>4</v>
      </c>
      <c r="G69" s="78" t="s">
        <v>38</v>
      </c>
      <c r="H69" s="78">
        <v>0</v>
      </c>
      <c r="I69" s="78" t="s">
        <v>38</v>
      </c>
      <c r="J69" s="78">
        <v>200</v>
      </c>
    </row>
    <row r="70" spans="1:10" ht="12.75" customHeight="1">
      <c r="A70" s="78" t="s">
        <v>155</v>
      </c>
      <c r="B70" s="78" t="s">
        <v>176</v>
      </c>
      <c r="C70" s="78" t="s">
        <v>177</v>
      </c>
      <c r="D70" s="78">
        <v>98</v>
      </c>
      <c r="E70" s="78" t="s">
        <v>184</v>
      </c>
      <c r="F70" s="78">
        <v>4</v>
      </c>
      <c r="G70" s="78" t="s">
        <v>38</v>
      </c>
      <c r="H70" s="78">
        <v>0</v>
      </c>
      <c r="I70" s="78" t="s">
        <v>38</v>
      </c>
      <c r="J70" s="78">
        <v>598</v>
      </c>
    </row>
    <row r="71" spans="1:10" ht="12.75" customHeight="1">
      <c r="A71" s="78" t="s">
        <v>155</v>
      </c>
      <c r="B71" s="78" t="s">
        <v>178</v>
      </c>
      <c r="C71" s="78" t="s">
        <v>179</v>
      </c>
      <c r="D71" s="78">
        <v>98</v>
      </c>
      <c r="E71" s="78" t="s">
        <v>184</v>
      </c>
      <c r="F71" s="78">
        <v>4</v>
      </c>
      <c r="G71" s="78" t="s">
        <v>38</v>
      </c>
      <c r="H71" s="78">
        <v>0</v>
      </c>
      <c r="I71" s="78" t="s">
        <v>38</v>
      </c>
      <c r="J71" s="78">
        <v>331</v>
      </c>
    </row>
    <row r="72" spans="1:10" ht="12.75" customHeight="1">
      <c r="A72" s="78" t="s">
        <v>155</v>
      </c>
      <c r="B72" s="78" t="s">
        <v>180</v>
      </c>
      <c r="C72" s="78" t="s">
        <v>181</v>
      </c>
      <c r="D72" s="78">
        <v>98</v>
      </c>
      <c r="E72" s="78" t="s">
        <v>184</v>
      </c>
      <c r="F72" s="78">
        <v>4</v>
      </c>
      <c r="G72" s="78" t="s">
        <v>38</v>
      </c>
      <c r="H72" s="78">
        <v>0</v>
      </c>
      <c r="I72" s="78" t="s">
        <v>38</v>
      </c>
      <c r="J72" s="78">
        <v>524</v>
      </c>
    </row>
    <row r="73" spans="1:10">
      <c r="A73" s="79" t="s">
        <v>155</v>
      </c>
      <c r="B73" s="79" t="s">
        <v>182</v>
      </c>
      <c r="C73" s="79" t="s">
        <v>183</v>
      </c>
      <c r="D73" s="79">
        <v>98</v>
      </c>
      <c r="E73" s="79" t="s">
        <v>184</v>
      </c>
      <c r="F73" s="79">
        <v>4</v>
      </c>
      <c r="G73" s="79" t="s">
        <v>38</v>
      </c>
      <c r="H73" s="79">
        <v>0</v>
      </c>
      <c r="I73" s="79" t="s">
        <v>38</v>
      </c>
      <c r="J73" s="79">
        <v>241</v>
      </c>
    </row>
    <row r="74" spans="1:10">
      <c r="A74" s="30"/>
      <c r="B74" s="29">
        <f>COUNTA(B60:B73)</f>
        <v>14</v>
      </c>
      <c r="C74" s="29"/>
      <c r="D74" s="30"/>
      <c r="E74" s="30"/>
      <c r="F74" s="29">
        <f>COUNTIF(F60:F73, "&gt;0")</f>
        <v>13</v>
      </c>
      <c r="G74" s="30"/>
      <c r="H74" s="29"/>
      <c r="I74" s="30"/>
      <c r="J74" s="56">
        <f>SUM(J60:J73)</f>
        <v>3120</v>
      </c>
    </row>
    <row r="75" spans="1:10">
      <c r="A75" s="30"/>
      <c r="B75" s="29"/>
      <c r="C75" s="29"/>
      <c r="D75" s="30"/>
      <c r="E75" s="30"/>
      <c r="F75" s="29"/>
      <c r="G75" s="30"/>
      <c r="H75" s="29"/>
      <c r="I75" s="30"/>
      <c r="J75" s="24"/>
    </row>
    <row r="76" spans="1:10">
      <c r="A76" s="72"/>
      <c r="B76" s="151"/>
      <c r="C76" s="152" t="s">
        <v>325</v>
      </c>
      <c r="D76" s="72"/>
      <c r="E76" s="72"/>
      <c r="F76" s="72"/>
      <c r="G76" s="72"/>
      <c r="H76" s="72"/>
      <c r="I76" s="72"/>
      <c r="J76" s="72"/>
    </row>
    <row r="77" spans="1:10">
      <c r="A77" s="72"/>
      <c r="B77" s="72"/>
      <c r="C77" s="152"/>
      <c r="D77" s="72"/>
      <c r="E77" s="72"/>
      <c r="F77" s="72"/>
      <c r="G77" s="72"/>
      <c r="H77" s="72"/>
      <c r="I77" s="72"/>
      <c r="J77" s="72"/>
    </row>
    <row r="78" spans="1:10">
      <c r="A78" s="72"/>
      <c r="B78" s="72"/>
      <c r="C78" s="114" t="s">
        <v>269</v>
      </c>
      <c r="D78" s="115"/>
      <c r="E78" s="115"/>
      <c r="F78" s="72"/>
      <c r="G78" s="72"/>
      <c r="H78" s="72"/>
      <c r="I78" s="72"/>
      <c r="J78" s="72"/>
    </row>
    <row r="79" spans="1:10">
      <c r="A79" s="72"/>
      <c r="B79" s="72"/>
      <c r="C79" s="116" t="s">
        <v>263</v>
      </c>
      <c r="D79" s="117">
        <f>SUM(B30+B37+B58+B74)</f>
        <v>66</v>
      </c>
      <c r="E79" s="115"/>
      <c r="F79" s="72"/>
      <c r="G79" s="72"/>
      <c r="H79" s="72"/>
      <c r="I79" s="72"/>
      <c r="J79" s="72"/>
    </row>
    <row r="80" spans="1:10">
      <c r="C80" s="116" t="s">
        <v>267</v>
      </c>
      <c r="D80" s="117">
        <f>SUM(F30+F37+F58+F74)</f>
        <v>65</v>
      </c>
      <c r="E80" s="115"/>
    </row>
    <row r="81" spans="3:5">
      <c r="C81" s="128" t="s">
        <v>318</v>
      </c>
      <c r="D81" s="148">
        <f>D80/D79</f>
        <v>0.98484848484848486</v>
      </c>
      <c r="E81" s="115"/>
    </row>
    <row r="82" spans="3:5">
      <c r="C82" s="116" t="s">
        <v>268</v>
      </c>
      <c r="D82" s="118">
        <f>SUM(J30+J37+J58+J74)</f>
        <v>29277</v>
      </c>
      <c r="E82" s="119" t="s">
        <v>265</v>
      </c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 2010 Swimming Season
Connecticut Beach Monitoring</oddHeader>
    <oddFooter>&amp;R&amp;P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AG96"/>
  <sheetViews>
    <sheetView zoomScaleNormal="100" workbookViewId="0">
      <pane ySplit="2" topLeftCell="A3" activePane="bottomLeft" state="frozen"/>
      <selection pane="bottomLeft"/>
    </sheetView>
  </sheetViews>
  <sheetFormatPr defaultRowHeight="12.75"/>
  <cols>
    <col min="1" max="1" width="9.7109375" customWidth="1"/>
    <col min="2" max="2" width="7.28515625" customWidth="1"/>
    <col min="3" max="3" width="24.42578125" customWidth="1"/>
    <col min="4" max="4" width="8.140625" customWidth="1"/>
    <col min="5" max="5" width="7.7109375" customWidth="1"/>
    <col min="6" max="7" width="8" customWidth="1"/>
    <col min="8" max="8" width="8.85546875" customWidth="1"/>
    <col min="9" max="18" width="7.85546875" customWidth="1"/>
  </cols>
  <sheetData>
    <row r="1" spans="1:33">
      <c r="A1" s="63"/>
      <c r="B1" s="158" t="s">
        <v>185</v>
      </c>
      <c r="C1" s="158"/>
      <c r="D1" s="63"/>
      <c r="E1" s="63"/>
      <c r="F1" s="159" t="s">
        <v>324</v>
      </c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</row>
    <row r="2" spans="1:33" s="24" customFormat="1" ht="39" customHeight="1">
      <c r="A2" s="25" t="s">
        <v>16</v>
      </c>
      <c r="B2" s="25" t="s">
        <v>17</v>
      </c>
      <c r="C2" s="25" t="s">
        <v>225</v>
      </c>
      <c r="D2" s="25" t="s">
        <v>241</v>
      </c>
      <c r="E2" s="25" t="s">
        <v>242</v>
      </c>
      <c r="F2" s="25" t="s">
        <v>243</v>
      </c>
      <c r="G2" s="25" t="s">
        <v>244</v>
      </c>
      <c r="H2" s="3" t="s">
        <v>245</v>
      </c>
      <c r="I2" s="25" t="s">
        <v>246</v>
      </c>
      <c r="J2" s="25" t="s">
        <v>25</v>
      </c>
      <c r="K2" s="25" t="s">
        <v>23</v>
      </c>
      <c r="L2" s="25" t="s">
        <v>24</v>
      </c>
      <c r="M2" s="25" t="s">
        <v>26</v>
      </c>
      <c r="N2" s="25" t="s">
        <v>247</v>
      </c>
      <c r="O2" s="25" t="s">
        <v>248</v>
      </c>
      <c r="P2" s="25" t="s">
        <v>249</v>
      </c>
      <c r="Q2" s="25" t="s">
        <v>250</v>
      </c>
      <c r="R2" s="25" t="s">
        <v>251</v>
      </c>
    </row>
    <row r="3" spans="1:33">
      <c r="A3" s="78" t="s">
        <v>49</v>
      </c>
      <c r="B3" s="78" t="s">
        <v>50</v>
      </c>
      <c r="C3" s="78" t="s">
        <v>51</v>
      </c>
      <c r="D3" s="78" t="s">
        <v>34</v>
      </c>
      <c r="E3" s="78" t="s">
        <v>34</v>
      </c>
      <c r="F3" s="78"/>
      <c r="G3" s="78" t="s">
        <v>34</v>
      </c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30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</row>
    <row r="4" spans="1:33">
      <c r="A4" s="78" t="s">
        <v>49</v>
      </c>
      <c r="B4" s="78" t="s">
        <v>52</v>
      </c>
      <c r="C4" s="78" t="s">
        <v>53</v>
      </c>
      <c r="D4" s="78" t="s">
        <v>34</v>
      </c>
      <c r="E4" s="78" t="s">
        <v>34</v>
      </c>
      <c r="F4" s="78"/>
      <c r="G4" s="78" t="s">
        <v>34</v>
      </c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30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</row>
    <row r="5" spans="1:33">
      <c r="A5" s="78" t="s">
        <v>49</v>
      </c>
      <c r="B5" s="78" t="s">
        <v>54</v>
      </c>
      <c r="C5" s="78" t="s">
        <v>55</v>
      </c>
      <c r="D5" s="78" t="s">
        <v>34</v>
      </c>
      <c r="E5" s="78" t="s">
        <v>34</v>
      </c>
      <c r="F5" s="78"/>
      <c r="G5" s="78" t="s">
        <v>34</v>
      </c>
      <c r="H5" s="78"/>
      <c r="I5" s="78" t="s">
        <v>34</v>
      </c>
      <c r="J5" s="78"/>
      <c r="K5" s="78"/>
      <c r="L5" s="78"/>
      <c r="M5" s="78"/>
      <c r="N5" s="78"/>
      <c r="O5" s="78"/>
      <c r="P5" s="78" t="s">
        <v>34</v>
      </c>
      <c r="Q5" s="78"/>
      <c r="R5" s="78"/>
      <c r="S5" s="30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</row>
    <row r="6" spans="1:33">
      <c r="A6" s="78" t="s">
        <v>49</v>
      </c>
      <c r="B6" s="78" t="s">
        <v>56</v>
      </c>
      <c r="C6" s="78" t="s">
        <v>57</v>
      </c>
      <c r="D6" s="78" t="s">
        <v>34</v>
      </c>
      <c r="E6" s="78" t="s">
        <v>34</v>
      </c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 t="s">
        <v>34</v>
      </c>
      <c r="R6" s="78"/>
      <c r="S6" s="30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</row>
    <row r="7" spans="1:33">
      <c r="A7" s="78" t="s">
        <v>49</v>
      </c>
      <c r="B7" s="78" t="s">
        <v>58</v>
      </c>
      <c r="C7" s="78" t="s">
        <v>59</v>
      </c>
      <c r="D7" s="78" t="s">
        <v>34</v>
      </c>
      <c r="E7" s="78" t="s">
        <v>34</v>
      </c>
      <c r="F7" s="78"/>
      <c r="G7" s="78" t="s">
        <v>34</v>
      </c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30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</row>
    <row r="8" spans="1:33">
      <c r="A8" s="78" t="s">
        <v>49</v>
      </c>
      <c r="B8" s="78" t="s">
        <v>60</v>
      </c>
      <c r="C8" s="78" t="s">
        <v>61</v>
      </c>
      <c r="D8" s="78" t="s">
        <v>34</v>
      </c>
      <c r="E8" s="78" t="s">
        <v>34</v>
      </c>
      <c r="F8" s="78" t="s">
        <v>34</v>
      </c>
      <c r="G8" s="78" t="s">
        <v>34</v>
      </c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30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</row>
    <row r="9" spans="1:33">
      <c r="A9" s="78" t="s">
        <v>49</v>
      </c>
      <c r="B9" s="78" t="s">
        <v>62</v>
      </c>
      <c r="C9" s="78" t="s">
        <v>63</v>
      </c>
      <c r="D9" s="78" t="s">
        <v>34</v>
      </c>
      <c r="E9" s="78" t="s">
        <v>34</v>
      </c>
      <c r="F9" s="78" t="s">
        <v>34</v>
      </c>
      <c r="G9" s="78" t="s">
        <v>34</v>
      </c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30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</row>
    <row r="10" spans="1:33">
      <c r="A10" s="78" t="s">
        <v>49</v>
      </c>
      <c r="B10" s="78" t="s">
        <v>64</v>
      </c>
      <c r="C10" s="78" t="s">
        <v>65</v>
      </c>
      <c r="D10" s="78" t="s">
        <v>34</v>
      </c>
      <c r="E10" s="78" t="s">
        <v>34</v>
      </c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 t="s">
        <v>34</v>
      </c>
      <c r="Q10" s="78"/>
      <c r="R10" s="78"/>
      <c r="S10" s="30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</row>
    <row r="11" spans="1:33">
      <c r="A11" s="78" t="s">
        <v>49</v>
      </c>
      <c r="B11" s="78" t="s">
        <v>66</v>
      </c>
      <c r="C11" s="78" t="s">
        <v>67</v>
      </c>
      <c r="D11" s="78" t="s">
        <v>34</v>
      </c>
      <c r="E11" s="78" t="s">
        <v>34</v>
      </c>
      <c r="F11" s="78"/>
      <c r="G11" s="78" t="s">
        <v>34</v>
      </c>
      <c r="H11" s="78"/>
      <c r="I11" s="78"/>
      <c r="J11" s="78"/>
      <c r="K11" s="78"/>
      <c r="L11" s="78"/>
      <c r="M11" s="78"/>
      <c r="N11" s="78"/>
      <c r="O11" s="78"/>
      <c r="P11" s="78" t="s">
        <v>34</v>
      </c>
      <c r="Q11" s="78"/>
      <c r="R11" s="78"/>
      <c r="S11" s="30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</row>
    <row r="12" spans="1:33">
      <c r="A12" s="78" t="s">
        <v>49</v>
      </c>
      <c r="B12" s="78" t="s">
        <v>68</v>
      </c>
      <c r="C12" s="78" t="s">
        <v>69</v>
      </c>
      <c r="D12" s="78" t="s">
        <v>34</v>
      </c>
      <c r="E12" s="78" t="s">
        <v>34</v>
      </c>
      <c r="F12" s="78"/>
      <c r="G12" s="78" t="s">
        <v>34</v>
      </c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30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</row>
    <row r="13" spans="1:33">
      <c r="A13" s="78" t="s">
        <v>49</v>
      </c>
      <c r="B13" s="78" t="s">
        <v>70</v>
      </c>
      <c r="C13" s="78" t="s">
        <v>71</v>
      </c>
      <c r="D13" s="78" t="s">
        <v>34</v>
      </c>
      <c r="E13" s="78" t="s">
        <v>34</v>
      </c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 t="s">
        <v>34</v>
      </c>
      <c r="Q13" s="78"/>
      <c r="R13" s="78"/>
      <c r="S13" s="30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</row>
    <row r="14" spans="1:33">
      <c r="A14" s="78" t="s">
        <v>49</v>
      </c>
      <c r="B14" s="78" t="s">
        <v>72</v>
      </c>
      <c r="C14" s="78" t="s">
        <v>73</v>
      </c>
      <c r="D14" s="78" t="s">
        <v>34</v>
      </c>
      <c r="E14" s="78" t="s">
        <v>34</v>
      </c>
      <c r="F14" s="78"/>
      <c r="G14" s="78" t="s">
        <v>34</v>
      </c>
      <c r="H14" s="78"/>
      <c r="I14" s="78"/>
      <c r="J14" s="78"/>
      <c r="K14" s="78"/>
      <c r="L14" s="78" t="s">
        <v>34</v>
      </c>
      <c r="M14" s="78"/>
      <c r="N14" s="78"/>
      <c r="O14" s="78"/>
      <c r="P14" s="78"/>
      <c r="Q14" s="78"/>
      <c r="R14" s="78"/>
      <c r="S14" s="30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</row>
    <row r="15" spans="1:33">
      <c r="A15" s="78" t="s">
        <v>49</v>
      </c>
      <c r="B15" s="78" t="s">
        <v>74</v>
      </c>
      <c r="C15" s="78" t="s">
        <v>75</v>
      </c>
      <c r="D15" s="78" t="s">
        <v>34</v>
      </c>
      <c r="E15" s="78" t="s">
        <v>34</v>
      </c>
      <c r="F15" s="78"/>
      <c r="G15" s="78" t="s">
        <v>34</v>
      </c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 t="s">
        <v>34</v>
      </c>
      <c r="S15" s="30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</row>
    <row r="16" spans="1:33">
      <c r="A16" s="78" t="s">
        <v>49</v>
      </c>
      <c r="B16" s="78" t="s">
        <v>76</v>
      </c>
      <c r="C16" s="78" t="s">
        <v>77</v>
      </c>
      <c r="D16" s="78" t="s">
        <v>34</v>
      </c>
      <c r="E16" s="78" t="s">
        <v>34</v>
      </c>
      <c r="F16" s="78"/>
      <c r="G16" s="78" t="s">
        <v>34</v>
      </c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 t="s">
        <v>34</v>
      </c>
      <c r="S16" s="30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</row>
    <row r="17" spans="1:33">
      <c r="A17" s="78" t="s">
        <v>49</v>
      </c>
      <c r="B17" s="78" t="s">
        <v>78</v>
      </c>
      <c r="C17" s="78" t="s">
        <v>79</v>
      </c>
      <c r="D17" s="78" t="s">
        <v>34</v>
      </c>
      <c r="E17" s="78" t="s">
        <v>34</v>
      </c>
      <c r="F17" s="78"/>
      <c r="G17" s="78" t="s">
        <v>34</v>
      </c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30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</row>
    <row r="18" spans="1:33">
      <c r="A18" s="78" t="s">
        <v>49</v>
      </c>
      <c r="B18" s="78" t="s">
        <v>80</v>
      </c>
      <c r="C18" s="78" t="s">
        <v>81</v>
      </c>
      <c r="D18" s="78" t="s">
        <v>34</v>
      </c>
      <c r="E18" s="78" t="s">
        <v>34</v>
      </c>
      <c r="F18" s="78"/>
      <c r="G18" s="78" t="s">
        <v>34</v>
      </c>
      <c r="H18" s="78"/>
      <c r="I18" s="78" t="s">
        <v>34</v>
      </c>
      <c r="J18" s="78"/>
      <c r="K18" s="78"/>
      <c r="L18" s="78"/>
      <c r="M18" s="78"/>
      <c r="N18" s="78"/>
      <c r="O18" s="78" t="s">
        <v>34</v>
      </c>
      <c r="P18" s="78" t="s">
        <v>34</v>
      </c>
      <c r="Q18" s="78"/>
      <c r="R18" s="78"/>
      <c r="S18" s="30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</row>
    <row r="19" spans="1:33">
      <c r="A19" s="78" t="s">
        <v>49</v>
      </c>
      <c r="B19" s="78" t="s">
        <v>82</v>
      </c>
      <c r="C19" s="78" t="s">
        <v>83</v>
      </c>
      <c r="D19" s="78" t="s">
        <v>34</v>
      </c>
      <c r="E19" s="78" t="s">
        <v>34</v>
      </c>
      <c r="F19" s="78"/>
      <c r="G19" s="78" t="s">
        <v>34</v>
      </c>
      <c r="H19" s="78"/>
      <c r="I19" s="78"/>
      <c r="J19" s="78"/>
      <c r="K19" s="78"/>
      <c r="L19" s="78" t="s">
        <v>34</v>
      </c>
      <c r="M19" s="78"/>
      <c r="N19" s="78"/>
      <c r="O19" s="78"/>
      <c r="P19" s="78"/>
      <c r="Q19" s="78"/>
      <c r="R19" s="78"/>
      <c r="S19" s="30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</row>
    <row r="20" spans="1:33">
      <c r="A20" s="78" t="s">
        <v>49</v>
      </c>
      <c r="B20" s="78" t="s">
        <v>84</v>
      </c>
      <c r="C20" s="78" t="s">
        <v>85</v>
      </c>
      <c r="D20" s="78" t="s">
        <v>34</v>
      </c>
      <c r="E20" s="78" t="s">
        <v>34</v>
      </c>
      <c r="F20" s="78" t="s">
        <v>34</v>
      </c>
      <c r="G20" s="78" t="s">
        <v>34</v>
      </c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30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</row>
    <row r="21" spans="1:33">
      <c r="A21" s="78" t="s">
        <v>49</v>
      </c>
      <c r="B21" s="78" t="s">
        <v>86</v>
      </c>
      <c r="C21" s="78" t="s">
        <v>87</v>
      </c>
      <c r="D21" s="78" t="s">
        <v>34</v>
      </c>
      <c r="E21" s="78" t="s">
        <v>34</v>
      </c>
      <c r="F21" s="78"/>
      <c r="G21" s="78" t="s">
        <v>34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30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</row>
    <row r="22" spans="1:33">
      <c r="A22" s="78" t="s">
        <v>49</v>
      </c>
      <c r="B22" s="78" t="s">
        <v>88</v>
      </c>
      <c r="C22" s="78" t="s">
        <v>89</v>
      </c>
      <c r="D22" s="78" t="s">
        <v>34</v>
      </c>
      <c r="E22" s="78" t="s">
        <v>34</v>
      </c>
      <c r="F22" s="78"/>
      <c r="G22" s="78" t="s">
        <v>34</v>
      </c>
      <c r="H22" s="78"/>
      <c r="I22" s="78"/>
      <c r="J22" s="78"/>
      <c r="K22" s="78"/>
      <c r="L22" s="78" t="s">
        <v>34</v>
      </c>
      <c r="M22" s="78"/>
      <c r="N22" s="78"/>
      <c r="O22" s="78"/>
      <c r="P22" s="78"/>
      <c r="Q22" s="78"/>
      <c r="R22" s="78"/>
      <c r="S22" s="30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</row>
    <row r="23" spans="1:33">
      <c r="A23" s="78" t="s">
        <v>49</v>
      </c>
      <c r="B23" s="78" t="s">
        <v>90</v>
      </c>
      <c r="C23" s="78" t="s">
        <v>91</v>
      </c>
      <c r="D23" s="78" t="s">
        <v>34</v>
      </c>
      <c r="E23" s="78" t="s">
        <v>34</v>
      </c>
      <c r="F23" s="78"/>
      <c r="G23" s="78" t="s">
        <v>34</v>
      </c>
      <c r="H23" s="78"/>
      <c r="I23" s="78"/>
      <c r="J23" s="78"/>
      <c r="K23" s="78"/>
      <c r="L23" s="78"/>
      <c r="M23" s="78" t="s">
        <v>34</v>
      </c>
      <c r="N23" s="78"/>
      <c r="O23" s="78"/>
      <c r="P23" s="78"/>
      <c r="Q23" s="78"/>
      <c r="R23" s="78"/>
      <c r="S23" s="30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</row>
    <row r="24" spans="1:33">
      <c r="A24" s="78" t="s">
        <v>49</v>
      </c>
      <c r="B24" s="78" t="s">
        <v>92</v>
      </c>
      <c r="C24" s="78" t="s">
        <v>93</v>
      </c>
      <c r="D24" s="78" t="s">
        <v>34</v>
      </c>
      <c r="E24" s="78" t="s">
        <v>34</v>
      </c>
      <c r="F24" s="78"/>
      <c r="G24" s="78" t="s">
        <v>34</v>
      </c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30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</row>
    <row r="25" spans="1:33" ht="18" customHeight="1">
      <c r="A25" s="78" t="s">
        <v>49</v>
      </c>
      <c r="B25" s="78" t="s">
        <v>94</v>
      </c>
      <c r="C25" s="78" t="s">
        <v>95</v>
      </c>
      <c r="D25" s="78" t="s">
        <v>34</v>
      </c>
      <c r="E25" s="78" t="s">
        <v>34</v>
      </c>
      <c r="F25" s="78" t="s">
        <v>34</v>
      </c>
      <c r="G25" s="78" t="s">
        <v>34</v>
      </c>
      <c r="H25" s="78"/>
      <c r="I25" s="78"/>
      <c r="J25" s="78"/>
      <c r="K25" s="78"/>
      <c r="L25" s="78" t="s">
        <v>34</v>
      </c>
      <c r="M25" s="78" t="s">
        <v>34</v>
      </c>
      <c r="N25" s="78"/>
      <c r="O25" s="78" t="s">
        <v>34</v>
      </c>
      <c r="P25" s="78"/>
      <c r="Q25" s="78" t="s">
        <v>34</v>
      </c>
      <c r="R25" s="78"/>
      <c r="S25" s="30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</row>
    <row r="26" spans="1:33">
      <c r="A26" s="78" t="s">
        <v>49</v>
      </c>
      <c r="B26" s="78" t="s">
        <v>96</v>
      </c>
      <c r="C26" s="78" t="s">
        <v>35</v>
      </c>
      <c r="D26" s="78" t="s">
        <v>34</v>
      </c>
      <c r="E26" s="78" t="s">
        <v>34</v>
      </c>
      <c r="F26" s="78"/>
      <c r="G26" s="78" t="s">
        <v>34</v>
      </c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 t="s">
        <v>34</v>
      </c>
      <c r="S26" s="30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</row>
    <row r="27" spans="1:33">
      <c r="A27" s="78" t="s">
        <v>49</v>
      </c>
      <c r="B27" s="78" t="s">
        <v>97</v>
      </c>
      <c r="C27" s="78" t="s">
        <v>98</v>
      </c>
      <c r="D27" s="78" t="s">
        <v>34</v>
      </c>
      <c r="E27" s="78" t="s">
        <v>34</v>
      </c>
      <c r="F27" s="78"/>
      <c r="G27" s="78" t="s">
        <v>34</v>
      </c>
      <c r="H27" s="78"/>
      <c r="I27" s="78"/>
      <c r="J27" s="78"/>
      <c r="K27" s="78"/>
      <c r="L27" s="78" t="s">
        <v>34</v>
      </c>
      <c r="M27" s="78"/>
      <c r="N27" s="78"/>
      <c r="O27" s="78"/>
      <c r="P27" s="78"/>
      <c r="Q27" s="78"/>
      <c r="R27" s="78"/>
      <c r="S27" s="30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</row>
    <row r="28" spans="1:33">
      <c r="A28" s="78" t="s">
        <v>49</v>
      </c>
      <c r="B28" s="78" t="s">
        <v>99</v>
      </c>
      <c r="C28" s="78" t="s">
        <v>100</v>
      </c>
      <c r="D28" s="78" t="s">
        <v>34</v>
      </c>
      <c r="E28" s="78" t="s">
        <v>34</v>
      </c>
      <c r="F28" s="78"/>
      <c r="G28" s="78" t="s">
        <v>34</v>
      </c>
      <c r="H28" s="78"/>
      <c r="I28" s="78"/>
      <c r="J28" s="78"/>
      <c r="K28" s="78"/>
      <c r="L28" s="78" t="s">
        <v>34</v>
      </c>
      <c r="M28" s="78"/>
      <c r="N28" s="78"/>
      <c r="O28" s="78"/>
      <c r="P28" s="78"/>
      <c r="Q28" s="78"/>
      <c r="R28" s="78"/>
      <c r="S28" s="30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</row>
    <row r="29" spans="1:33">
      <c r="A29" s="78" t="s">
        <v>49</v>
      </c>
      <c r="B29" s="78" t="s">
        <v>101</v>
      </c>
      <c r="C29" s="78" t="s">
        <v>102</v>
      </c>
      <c r="D29" s="78" t="s">
        <v>34</v>
      </c>
      <c r="E29" s="78" t="s">
        <v>34</v>
      </c>
      <c r="F29" s="78"/>
      <c r="G29" s="78" t="s">
        <v>34</v>
      </c>
      <c r="H29" s="78"/>
      <c r="I29" s="78" t="s">
        <v>34</v>
      </c>
      <c r="J29" s="78"/>
      <c r="K29" s="78"/>
      <c r="L29" s="78"/>
      <c r="M29" s="78"/>
      <c r="N29" s="78" t="s">
        <v>34</v>
      </c>
      <c r="O29" s="78" t="s">
        <v>34</v>
      </c>
      <c r="P29" s="78" t="s">
        <v>34</v>
      </c>
      <c r="Q29" s="78"/>
      <c r="R29" s="78"/>
      <c r="S29" s="30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</row>
    <row r="30" spans="1:33">
      <c r="A30" s="79" t="s">
        <v>49</v>
      </c>
      <c r="B30" s="79" t="s">
        <v>103</v>
      </c>
      <c r="C30" s="79" t="s">
        <v>104</v>
      </c>
      <c r="D30" s="79" t="s">
        <v>34</v>
      </c>
      <c r="E30" s="79" t="s">
        <v>34</v>
      </c>
      <c r="F30" s="79" t="s">
        <v>34</v>
      </c>
      <c r="G30" s="79" t="s">
        <v>34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30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</row>
    <row r="31" spans="1:33">
      <c r="A31" s="33"/>
      <c r="B31" s="34">
        <f>COUNTA(B3:B30)</f>
        <v>28</v>
      </c>
      <c r="C31" s="63"/>
      <c r="D31" s="34">
        <f>COUNTIF(D3:D30,"Yes")</f>
        <v>28</v>
      </c>
      <c r="E31" s="34">
        <f>COUNTIF(E3:E30,"Yes")</f>
        <v>28</v>
      </c>
      <c r="F31" s="34">
        <f t="shared" ref="F31:R31" si="0">COUNTIF(F3:F30,"Yes")</f>
        <v>5</v>
      </c>
      <c r="G31" s="34">
        <f t="shared" si="0"/>
        <v>25</v>
      </c>
      <c r="H31" s="34">
        <f t="shared" si="0"/>
        <v>0</v>
      </c>
      <c r="I31" s="34">
        <f t="shared" si="0"/>
        <v>3</v>
      </c>
      <c r="J31" s="34">
        <f t="shared" si="0"/>
        <v>0</v>
      </c>
      <c r="K31" s="34">
        <f t="shared" si="0"/>
        <v>0</v>
      </c>
      <c r="L31" s="34">
        <f t="shared" si="0"/>
        <v>6</v>
      </c>
      <c r="M31" s="34">
        <f t="shared" si="0"/>
        <v>2</v>
      </c>
      <c r="N31" s="34">
        <f t="shared" si="0"/>
        <v>1</v>
      </c>
      <c r="O31" s="34">
        <f t="shared" si="0"/>
        <v>3</v>
      </c>
      <c r="P31" s="34">
        <f t="shared" si="0"/>
        <v>6</v>
      </c>
      <c r="Q31" s="34">
        <f t="shared" si="0"/>
        <v>2</v>
      </c>
      <c r="R31" s="34">
        <f t="shared" si="0"/>
        <v>3</v>
      </c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</row>
    <row r="32" spans="1:33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</row>
    <row r="33" spans="1:18">
      <c r="A33" s="78" t="s">
        <v>105</v>
      </c>
      <c r="B33" s="78" t="s">
        <v>106</v>
      </c>
      <c r="C33" s="78" t="s">
        <v>107</v>
      </c>
      <c r="D33" s="78" t="s">
        <v>34</v>
      </c>
      <c r="E33" s="78" t="s">
        <v>34</v>
      </c>
      <c r="F33" s="78"/>
      <c r="G33" s="78" t="s">
        <v>34</v>
      </c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</row>
    <row r="34" spans="1:18" ht="18">
      <c r="A34" s="78" t="s">
        <v>105</v>
      </c>
      <c r="B34" s="78" t="s">
        <v>108</v>
      </c>
      <c r="C34" s="78" t="s">
        <v>109</v>
      </c>
      <c r="D34" s="78" t="s">
        <v>34</v>
      </c>
      <c r="E34" s="78" t="s">
        <v>47</v>
      </c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</row>
    <row r="35" spans="1:18">
      <c r="A35" s="78" t="s">
        <v>105</v>
      </c>
      <c r="B35" s="78" t="s">
        <v>110</v>
      </c>
      <c r="C35" s="78" t="s">
        <v>111</v>
      </c>
      <c r="D35" s="78" t="s">
        <v>34</v>
      </c>
      <c r="E35" s="78" t="s">
        <v>34</v>
      </c>
      <c r="F35" s="78"/>
      <c r="G35" s="78" t="s">
        <v>34</v>
      </c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</row>
    <row r="36" spans="1:18">
      <c r="A36" s="78" t="s">
        <v>105</v>
      </c>
      <c r="B36" s="78" t="s">
        <v>112</v>
      </c>
      <c r="C36" s="78" t="s">
        <v>113</v>
      </c>
      <c r="D36" s="78" t="s">
        <v>34</v>
      </c>
      <c r="E36" s="78" t="s">
        <v>34</v>
      </c>
      <c r="F36" s="78"/>
      <c r="G36" s="78" t="s">
        <v>34</v>
      </c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</row>
    <row r="37" spans="1:18" ht="18">
      <c r="A37" s="79" t="s">
        <v>105</v>
      </c>
      <c r="B37" s="79" t="s">
        <v>114</v>
      </c>
      <c r="C37" s="79" t="s">
        <v>115</v>
      </c>
      <c r="D37" s="79" t="s">
        <v>34</v>
      </c>
      <c r="E37" s="79" t="s">
        <v>47</v>
      </c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</row>
    <row r="38" spans="1:18">
      <c r="A38" s="33"/>
      <c r="B38" s="34">
        <f>COUNTA(B33:B37)</f>
        <v>5</v>
      </c>
      <c r="C38" s="63"/>
      <c r="D38" s="34">
        <f t="shared" ref="D38:R38" si="1">COUNTIF(D33:D37,"Yes")</f>
        <v>5</v>
      </c>
      <c r="E38" s="34">
        <f t="shared" si="1"/>
        <v>3</v>
      </c>
      <c r="F38" s="34">
        <f t="shared" si="1"/>
        <v>0</v>
      </c>
      <c r="G38" s="34">
        <f t="shared" si="1"/>
        <v>3</v>
      </c>
      <c r="H38" s="34">
        <f t="shared" si="1"/>
        <v>0</v>
      </c>
      <c r="I38" s="34">
        <f t="shared" si="1"/>
        <v>0</v>
      </c>
      <c r="J38" s="34">
        <f t="shared" si="1"/>
        <v>0</v>
      </c>
      <c r="K38" s="34">
        <f t="shared" si="1"/>
        <v>0</v>
      </c>
      <c r="L38" s="34">
        <f t="shared" si="1"/>
        <v>0</v>
      </c>
      <c r="M38" s="34">
        <f t="shared" si="1"/>
        <v>0</v>
      </c>
      <c r="N38" s="34">
        <f t="shared" si="1"/>
        <v>0</v>
      </c>
      <c r="O38" s="34">
        <f t="shared" si="1"/>
        <v>0</v>
      </c>
      <c r="P38" s="34">
        <f t="shared" si="1"/>
        <v>0</v>
      </c>
      <c r="Q38" s="34">
        <f t="shared" si="1"/>
        <v>0</v>
      </c>
      <c r="R38" s="34">
        <f t="shared" si="1"/>
        <v>0</v>
      </c>
    </row>
    <row r="39" spans="1:18">
      <c r="A39" s="33"/>
      <c r="B39" s="49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</row>
    <row r="40" spans="1:18" ht="18">
      <c r="A40" s="78" t="s">
        <v>116</v>
      </c>
      <c r="B40" s="78" t="s">
        <v>117</v>
      </c>
      <c r="C40" s="78" t="s">
        <v>118</v>
      </c>
      <c r="D40" s="78" t="s">
        <v>34</v>
      </c>
      <c r="E40" s="78" t="s">
        <v>34</v>
      </c>
      <c r="F40" s="78" t="s">
        <v>34</v>
      </c>
      <c r="G40" s="78" t="s">
        <v>34</v>
      </c>
      <c r="H40" s="78"/>
      <c r="I40" s="78"/>
      <c r="J40" s="78"/>
      <c r="K40" s="78"/>
      <c r="L40" s="78"/>
      <c r="M40" s="78"/>
      <c r="N40" s="78"/>
      <c r="O40" s="78"/>
      <c r="P40" s="78" t="s">
        <v>34</v>
      </c>
      <c r="Q40" s="78"/>
      <c r="R40" s="78"/>
    </row>
    <row r="41" spans="1:18" ht="18">
      <c r="A41" s="78" t="s">
        <v>116</v>
      </c>
      <c r="B41" s="78" t="s">
        <v>119</v>
      </c>
      <c r="C41" s="78" t="s">
        <v>120</v>
      </c>
      <c r="D41" s="78" t="s">
        <v>34</v>
      </c>
      <c r="E41" s="78" t="s">
        <v>34</v>
      </c>
      <c r="F41" s="78" t="s">
        <v>34</v>
      </c>
      <c r="G41" s="78" t="s">
        <v>34</v>
      </c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</row>
    <row r="42" spans="1:18">
      <c r="A42" s="78" t="s">
        <v>116</v>
      </c>
      <c r="B42" s="78" t="s">
        <v>121</v>
      </c>
      <c r="C42" s="78" t="s">
        <v>122</v>
      </c>
      <c r="D42" s="78" t="s">
        <v>34</v>
      </c>
      <c r="E42" s="78" t="s">
        <v>34</v>
      </c>
      <c r="F42" s="78"/>
      <c r="G42" s="78" t="s">
        <v>34</v>
      </c>
      <c r="H42" s="78"/>
      <c r="I42" s="78"/>
      <c r="J42" s="78"/>
      <c r="K42" s="78"/>
      <c r="L42" s="78"/>
      <c r="M42" s="78" t="s">
        <v>34</v>
      </c>
      <c r="N42" s="78"/>
      <c r="O42" s="78"/>
      <c r="P42" s="78"/>
      <c r="Q42" s="78"/>
      <c r="R42" s="78"/>
    </row>
    <row r="43" spans="1:18">
      <c r="A43" s="78" t="s">
        <v>116</v>
      </c>
      <c r="B43" s="78" t="s">
        <v>123</v>
      </c>
      <c r="C43" s="78" t="s">
        <v>124</v>
      </c>
      <c r="D43" s="78" t="s">
        <v>34</v>
      </c>
      <c r="E43" s="78" t="s">
        <v>34</v>
      </c>
      <c r="F43" s="78"/>
      <c r="G43" s="78" t="s">
        <v>34</v>
      </c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</row>
    <row r="44" spans="1:18">
      <c r="A44" s="78" t="s">
        <v>116</v>
      </c>
      <c r="B44" s="78" t="s">
        <v>125</v>
      </c>
      <c r="C44" s="78" t="s">
        <v>126</v>
      </c>
      <c r="D44" s="78" t="s">
        <v>34</v>
      </c>
      <c r="E44" s="78" t="s">
        <v>47</v>
      </c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</row>
    <row r="45" spans="1:18">
      <c r="A45" s="78" t="s">
        <v>116</v>
      </c>
      <c r="B45" s="78" t="s">
        <v>127</v>
      </c>
      <c r="C45" s="78" t="s">
        <v>128</v>
      </c>
      <c r="D45" s="78" t="s">
        <v>34</v>
      </c>
      <c r="E45" s="78" t="s">
        <v>47</v>
      </c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</row>
    <row r="46" spans="1:18">
      <c r="A46" s="78" t="s">
        <v>116</v>
      </c>
      <c r="B46" s="78" t="s">
        <v>129</v>
      </c>
      <c r="C46" s="78" t="s">
        <v>130</v>
      </c>
      <c r="D46" s="78" t="s">
        <v>34</v>
      </c>
      <c r="E46" s="78" t="s">
        <v>34</v>
      </c>
      <c r="F46" s="78" t="s">
        <v>34</v>
      </c>
      <c r="G46" s="78" t="s">
        <v>34</v>
      </c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</row>
    <row r="47" spans="1:18" ht="18">
      <c r="A47" s="78" t="s">
        <v>116</v>
      </c>
      <c r="B47" s="78" t="s">
        <v>131</v>
      </c>
      <c r="C47" s="78" t="s">
        <v>132</v>
      </c>
      <c r="D47" s="78" t="s">
        <v>34</v>
      </c>
      <c r="E47" s="78" t="s">
        <v>34</v>
      </c>
      <c r="F47" s="78"/>
      <c r="G47" s="78" t="s">
        <v>34</v>
      </c>
      <c r="H47" s="78"/>
      <c r="I47" s="78" t="s">
        <v>34</v>
      </c>
      <c r="J47" s="78"/>
      <c r="K47" s="78"/>
      <c r="L47" s="78"/>
      <c r="M47" s="78"/>
      <c r="N47" s="78"/>
      <c r="O47" s="78" t="s">
        <v>34</v>
      </c>
      <c r="P47" s="78" t="s">
        <v>34</v>
      </c>
      <c r="Q47" s="78"/>
      <c r="R47" s="78"/>
    </row>
    <row r="48" spans="1:18">
      <c r="A48" s="78" t="s">
        <v>116</v>
      </c>
      <c r="B48" s="78" t="s">
        <v>133</v>
      </c>
      <c r="C48" s="78" t="s">
        <v>134</v>
      </c>
      <c r="D48" s="78" t="s">
        <v>34</v>
      </c>
      <c r="E48" s="78" t="s">
        <v>34</v>
      </c>
      <c r="F48" s="78" t="s">
        <v>34</v>
      </c>
      <c r="G48" s="78" t="s">
        <v>34</v>
      </c>
      <c r="H48" s="78"/>
      <c r="I48" s="78"/>
      <c r="J48" s="78"/>
      <c r="K48" s="78"/>
      <c r="L48" s="78"/>
      <c r="M48" s="78"/>
      <c r="N48" s="78"/>
      <c r="O48" s="78" t="s">
        <v>34</v>
      </c>
      <c r="P48" s="78"/>
      <c r="Q48" s="78" t="s">
        <v>34</v>
      </c>
      <c r="R48" s="78"/>
    </row>
    <row r="49" spans="1:18">
      <c r="A49" s="78" t="s">
        <v>116</v>
      </c>
      <c r="B49" s="78" t="s">
        <v>135</v>
      </c>
      <c r="C49" s="78" t="s">
        <v>136</v>
      </c>
      <c r="D49" s="78" t="s">
        <v>34</v>
      </c>
      <c r="E49" s="78" t="s">
        <v>34</v>
      </c>
      <c r="F49" s="78"/>
      <c r="G49" s="78" t="s">
        <v>34</v>
      </c>
      <c r="H49" s="78"/>
      <c r="I49" s="78"/>
      <c r="J49" s="78"/>
      <c r="K49" s="78" t="s">
        <v>34</v>
      </c>
      <c r="L49" s="78"/>
      <c r="M49" s="78" t="s">
        <v>34</v>
      </c>
      <c r="N49" s="78"/>
      <c r="O49" s="78"/>
      <c r="P49" s="78" t="s">
        <v>34</v>
      </c>
      <c r="Q49" s="78"/>
      <c r="R49" s="78"/>
    </row>
    <row r="50" spans="1:18">
      <c r="A50" s="78" t="s">
        <v>116</v>
      </c>
      <c r="B50" s="78" t="s">
        <v>137</v>
      </c>
      <c r="C50" s="78" t="s">
        <v>138</v>
      </c>
      <c r="D50" s="78" t="s">
        <v>34</v>
      </c>
      <c r="E50" s="78" t="s">
        <v>47</v>
      </c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</row>
    <row r="51" spans="1:18" ht="18">
      <c r="A51" s="78" t="s">
        <v>116</v>
      </c>
      <c r="B51" s="78" t="s">
        <v>139</v>
      </c>
      <c r="C51" s="78" t="s">
        <v>140</v>
      </c>
      <c r="D51" s="78" t="s">
        <v>34</v>
      </c>
      <c r="E51" s="78" t="s">
        <v>34</v>
      </c>
      <c r="F51" s="78" t="s">
        <v>34</v>
      </c>
      <c r="G51" s="78" t="s">
        <v>34</v>
      </c>
      <c r="H51" s="78"/>
      <c r="I51" s="78" t="s">
        <v>34</v>
      </c>
      <c r="J51" s="78"/>
      <c r="K51" s="78"/>
      <c r="L51" s="78"/>
      <c r="M51" s="78" t="s">
        <v>34</v>
      </c>
      <c r="N51" s="78"/>
      <c r="O51" s="78"/>
      <c r="P51" s="78"/>
      <c r="Q51" s="78" t="s">
        <v>34</v>
      </c>
      <c r="R51" s="78"/>
    </row>
    <row r="52" spans="1:18">
      <c r="A52" s="78" t="s">
        <v>116</v>
      </c>
      <c r="B52" s="78" t="s">
        <v>141</v>
      </c>
      <c r="C52" s="78" t="s">
        <v>142</v>
      </c>
      <c r="D52" s="78" t="s">
        <v>34</v>
      </c>
      <c r="E52" s="78" t="s">
        <v>34</v>
      </c>
      <c r="F52" s="78"/>
      <c r="G52" s="78" t="s">
        <v>34</v>
      </c>
      <c r="H52" s="78"/>
      <c r="I52" s="78"/>
      <c r="J52" s="78"/>
      <c r="K52" s="78"/>
      <c r="L52" s="78"/>
      <c r="M52" s="78"/>
      <c r="N52" s="78"/>
      <c r="O52" s="78" t="s">
        <v>34</v>
      </c>
      <c r="P52" s="78"/>
      <c r="Q52" s="78"/>
      <c r="R52" s="78"/>
    </row>
    <row r="53" spans="1:18">
      <c r="A53" s="78" t="s">
        <v>116</v>
      </c>
      <c r="B53" s="78" t="s">
        <v>143</v>
      </c>
      <c r="C53" s="78" t="s">
        <v>144</v>
      </c>
      <c r="D53" s="78" t="s">
        <v>34</v>
      </c>
      <c r="E53" s="78" t="s">
        <v>47</v>
      </c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</row>
    <row r="54" spans="1:18">
      <c r="A54" s="78" t="s">
        <v>116</v>
      </c>
      <c r="B54" s="78" t="s">
        <v>145</v>
      </c>
      <c r="C54" s="78" t="s">
        <v>146</v>
      </c>
      <c r="D54" s="78" t="s">
        <v>34</v>
      </c>
      <c r="E54" s="78" t="s">
        <v>34</v>
      </c>
      <c r="F54" s="78" t="s">
        <v>34</v>
      </c>
      <c r="G54" s="78" t="s">
        <v>34</v>
      </c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</row>
    <row r="55" spans="1:18">
      <c r="A55" s="78" t="s">
        <v>116</v>
      </c>
      <c r="B55" s="78" t="s">
        <v>147</v>
      </c>
      <c r="C55" s="78" t="s">
        <v>148</v>
      </c>
      <c r="D55" s="78" t="s">
        <v>34</v>
      </c>
      <c r="E55" s="78" t="s">
        <v>34</v>
      </c>
      <c r="F55" s="78" t="s">
        <v>34</v>
      </c>
      <c r="G55" s="78" t="s">
        <v>34</v>
      </c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</row>
    <row r="56" spans="1:18">
      <c r="A56" s="78" t="s">
        <v>116</v>
      </c>
      <c r="B56" s="78" t="s">
        <v>149</v>
      </c>
      <c r="C56" s="78" t="s">
        <v>150</v>
      </c>
      <c r="D56" s="78" t="s">
        <v>34</v>
      </c>
      <c r="E56" s="78" t="s">
        <v>34</v>
      </c>
      <c r="F56" s="78" t="s">
        <v>34</v>
      </c>
      <c r="G56" s="78" t="s">
        <v>34</v>
      </c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</row>
    <row r="57" spans="1:18">
      <c r="A57" s="78" t="s">
        <v>116</v>
      </c>
      <c r="B57" s="78" t="s">
        <v>151</v>
      </c>
      <c r="C57" s="78" t="s">
        <v>152</v>
      </c>
      <c r="D57" s="78" t="s">
        <v>34</v>
      </c>
      <c r="E57" s="78" t="s">
        <v>47</v>
      </c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</row>
    <row r="58" spans="1:18">
      <c r="A58" s="79" t="s">
        <v>116</v>
      </c>
      <c r="B58" s="79" t="s">
        <v>153</v>
      </c>
      <c r="C58" s="79" t="s">
        <v>154</v>
      </c>
      <c r="D58" s="79" t="s">
        <v>34</v>
      </c>
      <c r="E58" s="79" t="s">
        <v>34</v>
      </c>
      <c r="F58" s="79" t="s">
        <v>34</v>
      </c>
      <c r="G58" s="79" t="s">
        <v>34</v>
      </c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</row>
    <row r="59" spans="1:18">
      <c r="A59" s="33"/>
      <c r="B59" s="34">
        <f>COUNTA(B40:B58)</f>
        <v>19</v>
      </c>
      <c r="C59" s="63"/>
      <c r="D59" s="34">
        <f t="shared" ref="D59:R59" si="2">COUNTIF(D40:D58,"Yes")</f>
        <v>19</v>
      </c>
      <c r="E59" s="34">
        <f t="shared" si="2"/>
        <v>14</v>
      </c>
      <c r="F59" s="34">
        <f t="shared" si="2"/>
        <v>9</v>
      </c>
      <c r="G59" s="34">
        <f t="shared" si="2"/>
        <v>14</v>
      </c>
      <c r="H59" s="34">
        <f t="shared" si="2"/>
        <v>0</v>
      </c>
      <c r="I59" s="34">
        <f t="shared" si="2"/>
        <v>2</v>
      </c>
      <c r="J59" s="34">
        <f t="shared" si="2"/>
        <v>0</v>
      </c>
      <c r="K59" s="34">
        <f t="shared" si="2"/>
        <v>1</v>
      </c>
      <c r="L59" s="34">
        <f t="shared" si="2"/>
        <v>0</v>
      </c>
      <c r="M59" s="34">
        <f t="shared" si="2"/>
        <v>3</v>
      </c>
      <c r="N59" s="34">
        <f t="shared" si="2"/>
        <v>0</v>
      </c>
      <c r="O59" s="34">
        <f t="shared" si="2"/>
        <v>3</v>
      </c>
      <c r="P59" s="34">
        <f t="shared" si="2"/>
        <v>3</v>
      </c>
      <c r="Q59" s="34">
        <f t="shared" si="2"/>
        <v>2</v>
      </c>
      <c r="R59" s="34">
        <f t="shared" si="2"/>
        <v>0</v>
      </c>
    </row>
    <row r="60" spans="1:18">
      <c r="A60" s="33"/>
      <c r="B60" s="49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</row>
    <row r="61" spans="1:18" ht="18">
      <c r="A61" s="78" t="s">
        <v>155</v>
      </c>
      <c r="B61" s="78" t="s">
        <v>158</v>
      </c>
      <c r="C61" s="78" t="s">
        <v>159</v>
      </c>
      <c r="D61" s="78" t="s">
        <v>47</v>
      </c>
      <c r="E61" s="78" t="s">
        <v>272</v>
      </c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</row>
    <row r="62" spans="1:18" ht="18">
      <c r="A62" s="78" t="s">
        <v>155</v>
      </c>
      <c r="B62" s="78" t="s">
        <v>160</v>
      </c>
      <c r="C62" s="78" t="s">
        <v>161</v>
      </c>
      <c r="D62" s="78" t="s">
        <v>47</v>
      </c>
      <c r="E62" s="78" t="s">
        <v>272</v>
      </c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</row>
    <row r="63" spans="1:18" ht="18">
      <c r="A63" s="78" t="s">
        <v>155</v>
      </c>
      <c r="B63" s="78" t="s">
        <v>162</v>
      </c>
      <c r="C63" s="78" t="s">
        <v>163</v>
      </c>
      <c r="D63" s="78" t="s">
        <v>47</v>
      </c>
      <c r="E63" s="78" t="s">
        <v>272</v>
      </c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</row>
    <row r="64" spans="1:18" ht="18">
      <c r="A64" s="78" t="s">
        <v>155</v>
      </c>
      <c r="B64" s="78" t="s">
        <v>164</v>
      </c>
      <c r="C64" s="78" t="s">
        <v>165</v>
      </c>
      <c r="D64" s="78" t="s">
        <v>47</v>
      </c>
      <c r="E64" s="78" t="s">
        <v>272</v>
      </c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</row>
    <row r="65" spans="1:18" ht="18">
      <c r="A65" s="78" t="s">
        <v>155</v>
      </c>
      <c r="B65" s="78" t="s">
        <v>166</v>
      </c>
      <c r="C65" s="78" t="s">
        <v>167</v>
      </c>
      <c r="D65" s="78" t="s">
        <v>47</v>
      </c>
      <c r="E65" s="78" t="s">
        <v>272</v>
      </c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</row>
    <row r="66" spans="1:18" ht="18">
      <c r="A66" s="78" t="s">
        <v>155</v>
      </c>
      <c r="B66" s="78" t="s">
        <v>168</v>
      </c>
      <c r="C66" s="78" t="s">
        <v>169</v>
      </c>
      <c r="D66" s="78" t="s">
        <v>47</v>
      </c>
      <c r="E66" s="78" t="s">
        <v>272</v>
      </c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</row>
    <row r="67" spans="1:18" ht="18">
      <c r="A67" s="78" t="s">
        <v>155</v>
      </c>
      <c r="B67" s="78" t="s">
        <v>170</v>
      </c>
      <c r="C67" s="78" t="s">
        <v>171</v>
      </c>
      <c r="D67" s="78" t="s">
        <v>47</v>
      </c>
      <c r="E67" s="78" t="s">
        <v>272</v>
      </c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</row>
    <row r="68" spans="1:18" ht="18">
      <c r="A68" s="78" t="s">
        <v>155</v>
      </c>
      <c r="B68" s="78" t="s">
        <v>172</v>
      </c>
      <c r="C68" s="78" t="s">
        <v>173</v>
      </c>
      <c r="D68" s="78" t="s">
        <v>47</v>
      </c>
      <c r="E68" s="78" t="s">
        <v>272</v>
      </c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</row>
    <row r="69" spans="1:18" ht="18">
      <c r="A69" s="78" t="s">
        <v>155</v>
      </c>
      <c r="B69" s="78" t="s">
        <v>174</v>
      </c>
      <c r="C69" s="78" t="s">
        <v>175</v>
      </c>
      <c r="D69" s="78" t="s">
        <v>47</v>
      </c>
      <c r="E69" s="78" t="s">
        <v>272</v>
      </c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</row>
    <row r="70" spans="1:18" ht="18">
      <c r="A70" s="78" t="s">
        <v>155</v>
      </c>
      <c r="B70" s="78" t="s">
        <v>176</v>
      </c>
      <c r="C70" s="78" t="s">
        <v>177</v>
      </c>
      <c r="D70" s="78" t="s">
        <v>34</v>
      </c>
      <c r="E70" s="78" t="s">
        <v>34</v>
      </c>
      <c r="F70" s="78"/>
      <c r="G70" s="78" t="s">
        <v>34</v>
      </c>
      <c r="H70" s="78"/>
      <c r="I70" s="78" t="s">
        <v>34</v>
      </c>
      <c r="J70" s="78"/>
      <c r="K70" s="78"/>
      <c r="L70" s="78"/>
      <c r="M70" s="78"/>
      <c r="N70" s="78"/>
      <c r="O70" s="78" t="s">
        <v>34</v>
      </c>
      <c r="P70" s="78" t="s">
        <v>34</v>
      </c>
      <c r="Q70" s="78"/>
      <c r="R70" s="78"/>
    </row>
    <row r="71" spans="1:18" ht="18">
      <c r="A71" s="78" t="s">
        <v>155</v>
      </c>
      <c r="B71" s="78" t="s">
        <v>178</v>
      </c>
      <c r="C71" s="78" t="s">
        <v>179</v>
      </c>
      <c r="D71" s="78" t="s">
        <v>34</v>
      </c>
      <c r="E71" s="78" t="s">
        <v>47</v>
      </c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</row>
    <row r="72" spans="1:18" ht="18">
      <c r="A72" s="78" t="s">
        <v>155</v>
      </c>
      <c r="B72" s="78" t="s">
        <v>180</v>
      </c>
      <c r="C72" s="78" t="s">
        <v>181</v>
      </c>
      <c r="D72" s="78" t="s">
        <v>47</v>
      </c>
      <c r="E72" s="78" t="s">
        <v>272</v>
      </c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</row>
    <row r="73" spans="1:18" ht="18">
      <c r="A73" s="79" t="s">
        <v>155</v>
      </c>
      <c r="B73" s="79" t="s">
        <v>182</v>
      </c>
      <c r="C73" s="79" t="s">
        <v>183</v>
      </c>
      <c r="D73" s="79" t="s">
        <v>34</v>
      </c>
      <c r="E73" s="79" t="s">
        <v>47</v>
      </c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</row>
    <row r="74" spans="1:18">
      <c r="A74" s="33"/>
      <c r="B74" s="34">
        <f>COUNTA(B61:B73)</f>
        <v>13</v>
      </c>
      <c r="C74" s="63"/>
      <c r="D74" s="34">
        <f t="shared" ref="D74:R74" si="3">COUNTIF(D61:D73,"Yes")</f>
        <v>3</v>
      </c>
      <c r="E74" s="34">
        <f t="shared" si="3"/>
        <v>1</v>
      </c>
      <c r="F74" s="34">
        <f t="shared" si="3"/>
        <v>0</v>
      </c>
      <c r="G74" s="34">
        <f t="shared" si="3"/>
        <v>1</v>
      </c>
      <c r="H74" s="34">
        <f t="shared" si="3"/>
        <v>0</v>
      </c>
      <c r="I74" s="34">
        <f t="shared" si="3"/>
        <v>1</v>
      </c>
      <c r="J74" s="34">
        <f t="shared" si="3"/>
        <v>0</v>
      </c>
      <c r="K74" s="34">
        <f t="shared" si="3"/>
        <v>0</v>
      </c>
      <c r="L74" s="34">
        <f t="shared" si="3"/>
        <v>0</v>
      </c>
      <c r="M74" s="34">
        <f t="shared" si="3"/>
        <v>0</v>
      </c>
      <c r="N74" s="34">
        <f t="shared" si="3"/>
        <v>0</v>
      </c>
      <c r="O74" s="34">
        <f t="shared" si="3"/>
        <v>1</v>
      </c>
      <c r="P74" s="34">
        <f t="shared" si="3"/>
        <v>1</v>
      </c>
      <c r="Q74" s="34">
        <f t="shared" si="3"/>
        <v>0</v>
      </c>
      <c r="R74" s="34">
        <f t="shared" si="3"/>
        <v>0</v>
      </c>
    </row>
    <row r="75" spans="1:18">
      <c r="A75" s="50"/>
      <c r="B75" s="50"/>
      <c r="C75" s="107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</row>
    <row r="76" spans="1:18">
      <c r="A76" s="54"/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</row>
    <row r="77" spans="1:18">
      <c r="A77" s="54"/>
      <c r="C77" s="123" t="s">
        <v>222</v>
      </c>
      <c r="D77" s="124"/>
      <c r="E77" s="124"/>
      <c r="F77" s="124"/>
      <c r="G77" s="124"/>
      <c r="H77" s="124"/>
      <c r="I77" s="54"/>
      <c r="J77" s="54"/>
      <c r="K77" s="54"/>
      <c r="L77" s="54"/>
      <c r="M77" s="54"/>
      <c r="N77" s="54"/>
      <c r="O77" s="54"/>
      <c r="P77" s="54"/>
      <c r="Q77" s="54"/>
      <c r="R77" s="54"/>
    </row>
    <row r="78" spans="1:18">
      <c r="A78" s="54"/>
      <c r="B78" s="113"/>
      <c r="C78" s="125"/>
      <c r="D78" s="126"/>
      <c r="E78" s="127"/>
      <c r="F78" s="128" t="s">
        <v>267</v>
      </c>
      <c r="G78" s="119">
        <f>SUM(B31+B38+B59+B74)</f>
        <v>65</v>
      </c>
      <c r="H78" s="124"/>
      <c r="I78" s="54"/>
      <c r="J78" s="54"/>
      <c r="K78" s="54"/>
      <c r="L78" s="54"/>
      <c r="M78" s="54"/>
      <c r="N78" s="54"/>
      <c r="O78" s="54"/>
      <c r="P78" s="54"/>
      <c r="Q78" s="54"/>
      <c r="R78" s="54"/>
    </row>
    <row r="79" spans="1:18">
      <c r="B79" s="112"/>
      <c r="C79" s="125"/>
      <c r="D79" s="126"/>
      <c r="E79" s="126"/>
      <c r="F79" s="129" t="s">
        <v>270</v>
      </c>
      <c r="G79" s="119">
        <f>SUM(D31+D38+D59+D74)</f>
        <v>55</v>
      </c>
      <c r="H79" s="125"/>
    </row>
    <row r="80" spans="1:18">
      <c r="B80" s="112"/>
      <c r="C80" s="125"/>
      <c r="D80" s="126"/>
      <c r="E80" s="126"/>
      <c r="F80" s="129" t="s">
        <v>271</v>
      </c>
      <c r="G80" s="119">
        <f>SUM(E31+E38+E59+E74)</f>
        <v>46</v>
      </c>
      <c r="H80" s="125"/>
    </row>
    <row r="81" spans="2:8">
      <c r="B81" s="112"/>
      <c r="C81" s="125"/>
      <c r="D81" s="125"/>
      <c r="E81" s="125"/>
      <c r="F81" s="125"/>
      <c r="G81" s="125"/>
      <c r="H81" s="125"/>
    </row>
    <row r="82" spans="2:8">
      <c r="B82" s="112"/>
      <c r="C82" s="123" t="s">
        <v>273</v>
      </c>
      <c r="D82" s="125"/>
      <c r="E82" s="125"/>
      <c r="F82" s="125"/>
      <c r="G82" s="130" t="s">
        <v>261</v>
      </c>
      <c r="H82" s="130" t="s">
        <v>274</v>
      </c>
    </row>
    <row r="83" spans="2:8">
      <c r="B83" s="112"/>
      <c r="C83" s="125"/>
      <c r="D83" s="125"/>
      <c r="E83" s="125"/>
      <c r="F83" s="131" t="s">
        <v>283</v>
      </c>
      <c r="G83" s="119">
        <f>SUM(F31+F38+F59+F74)</f>
        <v>14</v>
      </c>
      <c r="H83" s="133">
        <f>G83/(G96)</f>
        <v>0.14000000000000001</v>
      </c>
    </row>
    <row r="84" spans="2:8">
      <c r="B84" s="112"/>
      <c r="C84" s="125"/>
      <c r="D84" s="125"/>
      <c r="E84" s="125"/>
      <c r="F84" s="131" t="s">
        <v>284</v>
      </c>
      <c r="G84" s="119">
        <f>SUM(G31+G38+G59+G74)</f>
        <v>43</v>
      </c>
      <c r="H84" s="133">
        <f>G84/G96</f>
        <v>0.43</v>
      </c>
    </row>
    <row r="85" spans="2:8">
      <c r="B85" s="112"/>
      <c r="C85" s="125"/>
      <c r="D85" s="125"/>
      <c r="E85" s="125"/>
      <c r="F85" s="131" t="s">
        <v>285</v>
      </c>
      <c r="G85" s="119">
        <f>SUM(H31+H38+H59+H74)</f>
        <v>0</v>
      </c>
      <c r="H85" s="133">
        <f>G85/G96</f>
        <v>0</v>
      </c>
    </row>
    <row r="86" spans="2:8">
      <c r="B86" s="112"/>
      <c r="C86" s="125"/>
      <c r="D86" s="125"/>
      <c r="E86" s="125"/>
      <c r="F86" s="131" t="s">
        <v>286</v>
      </c>
      <c r="G86" s="119">
        <f>SUM(I31+I38+I59+I74)</f>
        <v>6</v>
      </c>
      <c r="H86" s="133">
        <f>G86/G96</f>
        <v>0.06</v>
      </c>
    </row>
    <row r="87" spans="2:8">
      <c r="B87" s="112"/>
      <c r="C87" s="125"/>
      <c r="D87" s="125"/>
      <c r="E87" s="125"/>
      <c r="F87" s="131" t="s">
        <v>287</v>
      </c>
      <c r="G87" s="119">
        <f>SUM(J31+J38+J59+J74)</f>
        <v>0</v>
      </c>
      <c r="H87" s="133">
        <f>G87/G96</f>
        <v>0</v>
      </c>
    </row>
    <row r="88" spans="2:8">
      <c r="B88" s="112"/>
      <c r="C88" s="125"/>
      <c r="D88" s="125"/>
      <c r="E88" s="125"/>
      <c r="F88" s="131" t="s">
        <v>288</v>
      </c>
      <c r="G88" s="119">
        <f>SUM(K31+K38+K59+K74)</f>
        <v>1</v>
      </c>
      <c r="H88" s="133">
        <f>G88/G96</f>
        <v>0.01</v>
      </c>
    </row>
    <row r="89" spans="2:8">
      <c r="B89" s="112"/>
      <c r="C89" s="125"/>
      <c r="D89" s="125"/>
      <c r="E89" s="125"/>
      <c r="F89" s="131" t="s">
        <v>289</v>
      </c>
      <c r="G89" s="119">
        <f>SUM(L31+L38+L59+L74)</f>
        <v>6</v>
      </c>
      <c r="H89" s="133">
        <f>G89/G96</f>
        <v>0.06</v>
      </c>
    </row>
    <row r="90" spans="2:8">
      <c r="B90" s="112"/>
      <c r="C90" s="125"/>
      <c r="D90" s="125"/>
      <c r="E90" s="125"/>
      <c r="F90" s="131" t="s">
        <v>290</v>
      </c>
      <c r="G90" s="119">
        <f>SUM(M31+M38+M59+M74)</f>
        <v>5</v>
      </c>
      <c r="H90" s="133">
        <f>G90/G96</f>
        <v>0.05</v>
      </c>
    </row>
    <row r="91" spans="2:8">
      <c r="B91" s="112"/>
      <c r="C91" s="125"/>
      <c r="D91" s="125"/>
      <c r="E91" s="125"/>
      <c r="F91" s="131" t="s">
        <v>291</v>
      </c>
      <c r="G91" s="119">
        <f>SUM(N31+N38+N59+N74)</f>
        <v>1</v>
      </c>
      <c r="H91" s="133">
        <f>G91/G96</f>
        <v>0.01</v>
      </c>
    </row>
    <row r="92" spans="2:8">
      <c r="B92" s="112"/>
      <c r="C92" s="125"/>
      <c r="D92" s="125"/>
      <c r="E92" s="125"/>
      <c r="F92" s="131" t="s">
        <v>292</v>
      </c>
      <c r="G92" s="119">
        <f>SUM(O31+O38+O59+O74)</f>
        <v>7</v>
      </c>
      <c r="H92" s="133">
        <f>G92/G96</f>
        <v>7.0000000000000007E-2</v>
      </c>
    </row>
    <row r="93" spans="2:8">
      <c r="B93" s="112"/>
      <c r="C93" s="125"/>
      <c r="D93" s="125"/>
      <c r="E93" s="125"/>
      <c r="F93" s="131" t="s">
        <v>293</v>
      </c>
      <c r="G93" s="119">
        <f>SUM(P31+P38+P59+P74)</f>
        <v>10</v>
      </c>
      <c r="H93" s="133">
        <f>G93/G96</f>
        <v>0.1</v>
      </c>
    </row>
    <row r="94" spans="2:8">
      <c r="B94" s="112"/>
      <c r="C94" s="125"/>
      <c r="D94" s="125"/>
      <c r="E94" s="125"/>
      <c r="F94" s="131" t="s">
        <v>294</v>
      </c>
      <c r="G94" s="119">
        <f>SUM(Q31+Q38+Q59+Q74)</f>
        <v>4</v>
      </c>
      <c r="H94" s="133">
        <f>G94/G96</f>
        <v>0.04</v>
      </c>
    </row>
    <row r="95" spans="2:8">
      <c r="B95" s="112"/>
      <c r="C95" s="125"/>
      <c r="D95" s="125"/>
      <c r="E95" s="125"/>
      <c r="F95" s="131" t="s">
        <v>295</v>
      </c>
      <c r="G95" s="145">
        <f>SUM(R31+R38+R59+R74)</f>
        <v>3</v>
      </c>
      <c r="H95" s="135">
        <f>G95/G96</f>
        <v>0.03</v>
      </c>
    </row>
    <row r="96" spans="2:8">
      <c r="B96" s="112"/>
      <c r="C96" s="125"/>
      <c r="D96" s="125"/>
      <c r="E96" s="125"/>
      <c r="F96" s="131"/>
      <c r="G96" s="143">
        <f>SUM(G83:G95)</f>
        <v>100</v>
      </c>
      <c r="H96" s="134">
        <f>SUM(H83:H95)</f>
        <v>1.0000000000000002</v>
      </c>
    </row>
  </sheetData>
  <mergeCells count="2">
    <mergeCell ref="B1:C1"/>
    <mergeCell ref="F1:R1"/>
  </mergeCells>
  <phoneticPr fontId="3" type="noConversion"/>
  <printOptions gridLines="1"/>
  <pageMargins left="0.5" right="0.5" top="1.5" bottom="0.75" header="0.5" footer="0.5"/>
  <pageSetup scale="80" orientation="landscape" r:id="rId1"/>
  <headerFooter alignWithMargins="0">
    <oddHeader>&amp;C&amp;"Arial,Bold"&amp;16 2010 Swimming Season
Possible Pollution Sources for Monitored Connecticut Beaches</oddHeader>
    <oddFooter>&amp;R&amp;P of &amp;N</oddFooter>
  </headerFooter>
  <rowBreaks count="1" manualBreakCount="1">
    <brk id="75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K102"/>
  <sheetViews>
    <sheetView zoomScaleNormal="100" workbookViewId="0">
      <pane ySplit="1" topLeftCell="A2" activePane="bottomLeft" state="frozen"/>
      <selection pane="bottomLeft" activeCell="K5" sqref="K5"/>
    </sheetView>
  </sheetViews>
  <sheetFormatPr defaultRowHeight="9"/>
  <cols>
    <col min="1" max="1" width="12.7109375" style="1" customWidth="1"/>
    <col min="2" max="2" width="8.28515625" style="1" customWidth="1"/>
    <col min="3" max="3" width="39" style="21" customWidth="1"/>
    <col min="4" max="4" width="16.7109375" style="1" customWidth="1"/>
    <col min="5" max="6" width="13" style="22" customWidth="1"/>
    <col min="7" max="7" width="9.28515625" style="23" customWidth="1"/>
    <col min="8" max="10" width="12.28515625" style="1" customWidth="1"/>
    <col min="11" max="16384" width="9.140625" style="1"/>
  </cols>
  <sheetData>
    <row r="1" spans="1:10" ht="37.5" customHeight="1">
      <c r="A1" s="25" t="s">
        <v>16</v>
      </c>
      <c r="B1" s="25" t="s">
        <v>17</v>
      </c>
      <c r="C1" s="25" t="s">
        <v>225</v>
      </c>
      <c r="D1" s="25" t="s">
        <v>252</v>
      </c>
      <c r="E1" s="26" t="s">
        <v>326</v>
      </c>
      <c r="F1" s="26" t="s">
        <v>327</v>
      </c>
      <c r="G1" s="27" t="s">
        <v>253</v>
      </c>
      <c r="H1" s="25" t="s">
        <v>254</v>
      </c>
      <c r="I1" s="25" t="s">
        <v>255</v>
      </c>
      <c r="J1" s="25" t="s">
        <v>256</v>
      </c>
    </row>
    <row r="2" spans="1:10" ht="12.75" customHeight="1">
      <c r="A2" s="78" t="s">
        <v>49</v>
      </c>
      <c r="B2" s="78" t="s">
        <v>50</v>
      </c>
      <c r="C2" s="78" t="s">
        <v>51</v>
      </c>
      <c r="D2" s="78" t="s">
        <v>39</v>
      </c>
      <c r="E2" s="80">
        <v>40413</v>
      </c>
      <c r="F2" s="80">
        <v>40415</v>
      </c>
      <c r="G2" s="78">
        <v>2</v>
      </c>
      <c r="H2" s="78" t="s">
        <v>40</v>
      </c>
      <c r="I2" s="78" t="s">
        <v>41</v>
      </c>
      <c r="J2" s="78" t="s">
        <v>42</v>
      </c>
    </row>
    <row r="3" spans="1:10" ht="12.75" customHeight="1">
      <c r="A3" s="78" t="s">
        <v>49</v>
      </c>
      <c r="B3" s="78" t="s">
        <v>52</v>
      </c>
      <c r="C3" s="78" t="s">
        <v>53</v>
      </c>
      <c r="D3" s="78" t="s">
        <v>39</v>
      </c>
      <c r="E3" s="80">
        <v>40414</v>
      </c>
      <c r="F3" s="80">
        <v>40416</v>
      </c>
      <c r="G3" s="78">
        <v>2</v>
      </c>
      <c r="H3" s="78" t="s">
        <v>43</v>
      </c>
      <c r="I3" s="78" t="s">
        <v>44</v>
      </c>
      <c r="J3" s="78" t="s">
        <v>42</v>
      </c>
    </row>
    <row r="4" spans="1:10" ht="12.75" customHeight="1">
      <c r="A4" s="78" t="s">
        <v>49</v>
      </c>
      <c r="B4" s="78" t="s">
        <v>54</v>
      </c>
      <c r="C4" s="78" t="s">
        <v>55</v>
      </c>
      <c r="D4" s="78" t="s">
        <v>39</v>
      </c>
      <c r="E4" s="80">
        <v>40331</v>
      </c>
      <c r="F4" s="80">
        <v>40332</v>
      </c>
      <c r="G4" s="78">
        <v>1</v>
      </c>
      <c r="H4" s="78" t="s">
        <v>40</v>
      </c>
      <c r="I4" s="78" t="s">
        <v>41</v>
      </c>
      <c r="J4" s="78" t="s">
        <v>42</v>
      </c>
    </row>
    <row r="5" spans="1:10" ht="12.75" customHeight="1">
      <c r="A5" s="78" t="s">
        <v>49</v>
      </c>
      <c r="B5" s="78" t="s">
        <v>54</v>
      </c>
      <c r="C5" s="78" t="s">
        <v>55</v>
      </c>
      <c r="D5" s="78" t="s">
        <v>39</v>
      </c>
      <c r="E5" s="80">
        <v>40339</v>
      </c>
      <c r="F5" s="80">
        <v>40340</v>
      </c>
      <c r="G5" s="78">
        <v>1</v>
      </c>
      <c r="H5" s="78" t="s">
        <v>40</v>
      </c>
      <c r="I5" s="78" t="s">
        <v>41</v>
      </c>
      <c r="J5" s="78" t="s">
        <v>42</v>
      </c>
    </row>
    <row r="6" spans="1:10" ht="12.75" customHeight="1">
      <c r="A6" s="78" t="s">
        <v>49</v>
      </c>
      <c r="B6" s="78" t="s">
        <v>54</v>
      </c>
      <c r="C6" s="78" t="s">
        <v>55</v>
      </c>
      <c r="D6" s="78" t="s">
        <v>39</v>
      </c>
      <c r="E6" s="80">
        <v>40352</v>
      </c>
      <c r="F6" s="80">
        <v>40353</v>
      </c>
      <c r="G6" s="78">
        <v>1</v>
      </c>
      <c r="H6" s="78" t="s">
        <v>40</v>
      </c>
      <c r="I6" s="78" t="s">
        <v>41</v>
      </c>
      <c r="J6" s="78" t="s">
        <v>42</v>
      </c>
    </row>
    <row r="7" spans="1:10" ht="12.75" customHeight="1">
      <c r="A7" s="78" t="s">
        <v>49</v>
      </c>
      <c r="B7" s="78" t="s">
        <v>54</v>
      </c>
      <c r="C7" s="78" t="s">
        <v>55</v>
      </c>
      <c r="D7" s="78" t="s">
        <v>39</v>
      </c>
      <c r="E7" s="80">
        <v>40373</v>
      </c>
      <c r="F7" s="80">
        <v>40374</v>
      </c>
      <c r="G7" s="78">
        <v>1</v>
      </c>
      <c r="H7" s="78" t="s">
        <v>40</v>
      </c>
      <c r="I7" s="78" t="s">
        <v>41</v>
      </c>
      <c r="J7" s="78" t="s">
        <v>42</v>
      </c>
    </row>
    <row r="8" spans="1:10" ht="12.75" customHeight="1">
      <c r="A8" s="78" t="s">
        <v>49</v>
      </c>
      <c r="B8" s="78" t="s">
        <v>54</v>
      </c>
      <c r="C8" s="78" t="s">
        <v>55</v>
      </c>
      <c r="D8" s="78" t="s">
        <v>39</v>
      </c>
      <c r="E8" s="80">
        <v>40374</v>
      </c>
      <c r="F8" s="80">
        <v>40375</v>
      </c>
      <c r="G8" s="78">
        <v>1</v>
      </c>
      <c r="H8" s="78" t="s">
        <v>43</v>
      </c>
      <c r="I8" s="78" t="s">
        <v>44</v>
      </c>
      <c r="J8" s="78" t="s">
        <v>42</v>
      </c>
    </row>
    <row r="9" spans="1:10" ht="12.75" customHeight="1">
      <c r="A9" s="78" t="s">
        <v>49</v>
      </c>
      <c r="B9" s="78" t="s">
        <v>54</v>
      </c>
      <c r="C9" s="78" t="s">
        <v>55</v>
      </c>
      <c r="D9" s="78" t="s">
        <v>39</v>
      </c>
      <c r="E9" s="80">
        <v>40378</v>
      </c>
      <c r="F9" s="80">
        <v>40379</v>
      </c>
      <c r="G9" s="78">
        <v>1</v>
      </c>
      <c r="H9" s="78" t="s">
        <v>40</v>
      </c>
      <c r="I9" s="78" t="s">
        <v>41</v>
      </c>
      <c r="J9" s="78" t="s">
        <v>42</v>
      </c>
    </row>
    <row r="10" spans="1:10" ht="12.75" customHeight="1">
      <c r="A10" s="78" t="s">
        <v>49</v>
      </c>
      <c r="B10" s="78" t="s">
        <v>54</v>
      </c>
      <c r="C10" s="78" t="s">
        <v>55</v>
      </c>
      <c r="D10" s="78" t="s">
        <v>39</v>
      </c>
      <c r="E10" s="80">
        <v>40413</v>
      </c>
      <c r="F10" s="80">
        <v>40414</v>
      </c>
      <c r="G10" s="78">
        <v>1</v>
      </c>
      <c r="H10" s="78" t="s">
        <v>40</v>
      </c>
      <c r="I10" s="78" t="s">
        <v>41</v>
      </c>
      <c r="J10" s="78" t="s">
        <v>42</v>
      </c>
    </row>
    <row r="11" spans="1:10" ht="12.75" customHeight="1">
      <c r="A11" s="78" t="s">
        <v>49</v>
      </c>
      <c r="B11" s="78" t="s">
        <v>56</v>
      </c>
      <c r="C11" s="78" t="s">
        <v>57</v>
      </c>
      <c r="D11" s="78" t="s">
        <v>39</v>
      </c>
      <c r="E11" s="80">
        <v>40407</v>
      </c>
      <c r="F11" s="80">
        <v>40409</v>
      </c>
      <c r="G11" s="78">
        <v>2</v>
      </c>
      <c r="H11" s="78" t="s">
        <v>43</v>
      </c>
      <c r="I11" s="78" t="s">
        <v>44</v>
      </c>
      <c r="J11" s="78" t="s">
        <v>15</v>
      </c>
    </row>
    <row r="12" spans="1:10" ht="12.75" customHeight="1">
      <c r="A12" s="78" t="s">
        <v>49</v>
      </c>
      <c r="B12" s="78" t="s">
        <v>56</v>
      </c>
      <c r="C12" s="78" t="s">
        <v>57</v>
      </c>
      <c r="D12" s="78" t="s">
        <v>39</v>
      </c>
      <c r="E12" s="80">
        <v>40413</v>
      </c>
      <c r="F12" s="80">
        <v>40415</v>
      </c>
      <c r="G12" s="78">
        <v>2</v>
      </c>
      <c r="H12" s="78" t="s">
        <v>40</v>
      </c>
      <c r="I12" s="78" t="s">
        <v>41</v>
      </c>
      <c r="J12" s="78" t="s">
        <v>42</v>
      </c>
    </row>
    <row r="13" spans="1:10" ht="12.75" customHeight="1">
      <c r="A13" s="78" t="s">
        <v>49</v>
      </c>
      <c r="B13" s="78" t="s">
        <v>58</v>
      </c>
      <c r="C13" s="78" t="s">
        <v>59</v>
      </c>
      <c r="D13" s="78" t="s">
        <v>39</v>
      </c>
      <c r="E13" s="80">
        <v>40414</v>
      </c>
      <c r="F13" s="80">
        <v>40416</v>
      </c>
      <c r="G13" s="78">
        <v>2</v>
      </c>
      <c r="H13" s="78" t="s">
        <v>43</v>
      </c>
      <c r="I13" s="78" t="s">
        <v>44</v>
      </c>
      <c r="J13" s="78" t="s">
        <v>42</v>
      </c>
    </row>
    <row r="14" spans="1:10" ht="12.75" customHeight="1">
      <c r="A14" s="78" t="s">
        <v>49</v>
      </c>
      <c r="B14" s="78" t="s">
        <v>60</v>
      </c>
      <c r="C14" s="78" t="s">
        <v>61</v>
      </c>
      <c r="D14" s="78" t="s">
        <v>39</v>
      </c>
      <c r="E14" s="80">
        <v>40373</v>
      </c>
      <c r="F14" s="80">
        <v>40376</v>
      </c>
      <c r="G14" s="78">
        <v>3</v>
      </c>
      <c r="H14" s="78" t="s">
        <v>40</v>
      </c>
      <c r="I14" s="78" t="s">
        <v>41</v>
      </c>
      <c r="J14" s="78" t="s">
        <v>42</v>
      </c>
    </row>
    <row r="15" spans="1:10" ht="12.75" customHeight="1">
      <c r="A15" s="78" t="s">
        <v>49</v>
      </c>
      <c r="B15" s="78" t="s">
        <v>60</v>
      </c>
      <c r="C15" s="78" t="s">
        <v>61</v>
      </c>
      <c r="D15" s="78" t="s">
        <v>39</v>
      </c>
      <c r="E15" s="80">
        <v>40380</v>
      </c>
      <c r="F15" s="80">
        <v>40382</v>
      </c>
      <c r="G15" s="78">
        <v>2</v>
      </c>
      <c r="H15" s="78" t="s">
        <v>40</v>
      </c>
      <c r="I15" s="78" t="s">
        <v>41</v>
      </c>
      <c r="J15" s="78" t="s">
        <v>42</v>
      </c>
    </row>
    <row r="16" spans="1:10" ht="12.75" customHeight="1">
      <c r="A16" s="78" t="s">
        <v>49</v>
      </c>
      <c r="B16" s="78" t="s">
        <v>60</v>
      </c>
      <c r="C16" s="78" t="s">
        <v>61</v>
      </c>
      <c r="D16" s="78" t="s">
        <v>39</v>
      </c>
      <c r="E16" s="80">
        <v>40413</v>
      </c>
      <c r="F16" s="80">
        <v>40415</v>
      </c>
      <c r="G16" s="78">
        <v>2</v>
      </c>
      <c r="H16" s="78" t="s">
        <v>40</v>
      </c>
      <c r="I16" s="78" t="s">
        <v>41</v>
      </c>
      <c r="J16" s="78" t="s">
        <v>42</v>
      </c>
    </row>
    <row r="17" spans="1:10" ht="12.75" customHeight="1">
      <c r="A17" s="78" t="s">
        <v>49</v>
      </c>
      <c r="B17" s="78" t="s">
        <v>62</v>
      </c>
      <c r="C17" s="78" t="s">
        <v>63</v>
      </c>
      <c r="D17" s="78" t="s">
        <v>39</v>
      </c>
      <c r="E17" s="80">
        <v>40373</v>
      </c>
      <c r="F17" s="80">
        <v>40376</v>
      </c>
      <c r="G17" s="78">
        <v>3</v>
      </c>
      <c r="H17" s="78" t="s">
        <v>40</v>
      </c>
      <c r="I17" s="78" t="s">
        <v>41</v>
      </c>
      <c r="J17" s="78" t="s">
        <v>42</v>
      </c>
    </row>
    <row r="18" spans="1:10" ht="12.75" customHeight="1">
      <c r="A18" s="78" t="s">
        <v>49</v>
      </c>
      <c r="B18" s="78" t="s">
        <v>62</v>
      </c>
      <c r="C18" s="78" t="s">
        <v>63</v>
      </c>
      <c r="D18" s="78" t="s">
        <v>39</v>
      </c>
      <c r="E18" s="80">
        <v>40379</v>
      </c>
      <c r="F18" s="80">
        <v>40381</v>
      </c>
      <c r="G18" s="78">
        <v>2</v>
      </c>
      <c r="H18" s="78" t="s">
        <v>40</v>
      </c>
      <c r="I18" s="78" t="s">
        <v>41</v>
      </c>
      <c r="J18" s="78" t="s">
        <v>42</v>
      </c>
    </row>
    <row r="19" spans="1:10" ht="12.75" customHeight="1">
      <c r="A19" s="78" t="s">
        <v>49</v>
      </c>
      <c r="B19" s="78" t="s">
        <v>62</v>
      </c>
      <c r="C19" s="78" t="s">
        <v>63</v>
      </c>
      <c r="D19" s="78" t="s">
        <v>39</v>
      </c>
      <c r="E19" s="80">
        <v>40413</v>
      </c>
      <c r="F19" s="80">
        <v>40415</v>
      </c>
      <c r="G19" s="78">
        <v>2</v>
      </c>
      <c r="H19" s="78" t="s">
        <v>40</v>
      </c>
      <c r="I19" s="78" t="s">
        <v>41</v>
      </c>
      <c r="J19" s="78" t="s">
        <v>42</v>
      </c>
    </row>
    <row r="20" spans="1:10" ht="12.75" customHeight="1">
      <c r="A20" s="78" t="s">
        <v>49</v>
      </c>
      <c r="B20" s="78" t="s">
        <v>64</v>
      </c>
      <c r="C20" s="78" t="s">
        <v>65</v>
      </c>
      <c r="D20" s="78" t="s">
        <v>39</v>
      </c>
      <c r="E20" s="80">
        <v>40344</v>
      </c>
      <c r="F20" s="80">
        <v>40345</v>
      </c>
      <c r="G20" s="78">
        <v>1</v>
      </c>
      <c r="H20" s="78" t="s">
        <v>43</v>
      </c>
      <c r="I20" s="78" t="s">
        <v>44</v>
      </c>
      <c r="J20" s="78" t="s">
        <v>27</v>
      </c>
    </row>
    <row r="21" spans="1:10" ht="12.75" customHeight="1">
      <c r="A21" s="78" t="s">
        <v>49</v>
      </c>
      <c r="B21" s="78" t="s">
        <v>66</v>
      </c>
      <c r="C21" s="78" t="s">
        <v>67</v>
      </c>
      <c r="D21" s="78" t="s">
        <v>39</v>
      </c>
      <c r="E21" s="80">
        <v>40413</v>
      </c>
      <c r="F21" s="80">
        <v>40414</v>
      </c>
      <c r="G21" s="78">
        <v>1</v>
      </c>
      <c r="H21" s="78" t="s">
        <v>40</v>
      </c>
      <c r="I21" s="78" t="s">
        <v>41</v>
      </c>
      <c r="J21" s="78" t="s">
        <v>42</v>
      </c>
    </row>
    <row r="22" spans="1:10" ht="12.75" customHeight="1">
      <c r="A22" s="78" t="s">
        <v>49</v>
      </c>
      <c r="B22" s="78" t="s">
        <v>68</v>
      </c>
      <c r="C22" s="78" t="s">
        <v>69</v>
      </c>
      <c r="D22" s="78" t="s">
        <v>39</v>
      </c>
      <c r="E22" s="80">
        <v>40413</v>
      </c>
      <c r="F22" s="80">
        <v>40415</v>
      </c>
      <c r="G22" s="78">
        <v>2</v>
      </c>
      <c r="H22" s="78" t="s">
        <v>40</v>
      </c>
      <c r="I22" s="78" t="s">
        <v>41</v>
      </c>
      <c r="J22" s="78" t="s">
        <v>42</v>
      </c>
    </row>
    <row r="23" spans="1:10" ht="12.75" customHeight="1">
      <c r="A23" s="78" t="s">
        <v>49</v>
      </c>
      <c r="B23" s="78" t="s">
        <v>70</v>
      </c>
      <c r="C23" s="78" t="s">
        <v>71</v>
      </c>
      <c r="D23" s="78" t="s">
        <v>39</v>
      </c>
      <c r="E23" s="80">
        <v>40414</v>
      </c>
      <c r="F23" s="80">
        <v>40415</v>
      </c>
      <c r="G23" s="78">
        <v>1</v>
      </c>
      <c r="H23" s="78" t="s">
        <v>43</v>
      </c>
      <c r="I23" s="78" t="s">
        <v>44</v>
      </c>
      <c r="J23" s="78" t="s">
        <v>27</v>
      </c>
    </row>
    <row r="24" spans="1:10" ht="12.75" customHeight="1">
      <c r="A24" s="78" t="s">
        <v>49</v>
      </c>
      <c r="B24" s="78" t="s">
        <v>70</v>
      </c>
      <c r="C24" s="78" t="s">
        <v>71</v>
      </c>
      <c r="D24" s="78" t="s">
        <v>39</v>
      </c>
      <c r="E24" s="80">
        <v>40429</v>
      </c>
      <c r="F24" s="80">
        <v>40430</v>
      </c>
      <c r="G24" s="78">
        <v>1</v>
      </c>
      <c r="H24" s="78" t="s">
        <v>43</v>
      </c>
      <c r="I24" s="78" t="s">
        <v>44</v>
      </c>
      <c r="J24" s="78" t="s">
        <v>27</v>
      </c>
    </row>
    <row r="25" spans="1:10" ht="12.75" customHeight="1">
      <c r="A25" s="78" t="s">
        <v>49</v>
      </c>
      <c r="B25" s="78" t="s">
        <v>72</v>
      </c>
      <c r="C25" s="78" t="s">
        <v>73</v>
      </c>
      <c r="D25" s="78" t="s">
        <v>39</v>
      </c>
      <c r="E25" s="80">
        <v>40414</v>
      </c>
      <c r="F25" s="80">
        <v>40416</v>
      </c>
      <c r="G25" s="78">
        <v>2</v>
      </c>
      <c r="H25" s="78" t="s">
        <v>43</v>
      </c>
      <c r="I25" s="78" t="s">
        <v>41</v>
      </c>
      <c r="J25" s="78" t="s">
        <v>24</v>
      </c>
    </row>
    <row r="26" spans="1:10" ht="12.75" customHeight="1">
      <c r="A26" s="78" t="s">
        <v>49</v>
      </c>
      <c r="B26" s="78" t="s">
        <v>74</v>
      </c>
      <c r="C26" s="78" t="s">
        <v>75</v>
      </c>
      <c r="D26" s="78" t="s">
        <v>39</v>
      </c>
      <c r="E26" s="80">
        <v>40339</v>
      </c>
      <c r="F26" s="80">
        <v>40344</v>
      </c>
      <c r="G26" s="78">
        <v>5</v>
      </c>
      <c r="H26" s="78" t="s">
        <v>43</v>
      </c>
      <c r="I26" s="78" t="s">
        <v>44</v>
      </c>
      <c r="J26" s="78" t="s">
        <v>42</v>
      </c>
    </row>
    <row r="27" spans="1:10" ht="12.75" customHeight="1">
      <c r="A27" s="78" t="s">
        <v>49</v>
      </c>
      <c r="B27" s="78" t="s">
        <v>74</v>
      </c>
      <c r="C27" s="78" t="s">
        <v>75</v>
      </c>
      <c r="D27" s="78" t="s">
        <v>39</v>
      </c>
      <c r="E27" s="80">
        <v>40372</v>
      </c>
      <c r="F27" s="80">
        <v>40375</v>
      </c>
      <c r="G27" s="78">
        <v>3</v>
      </c>
      <c r="H27" s="78" t="s">
        <v>43</v>
      </c>
      <c r="I27" s="78" t="s">
        <v>44</v>
      </c>
      <c r="J27" s="78" t="s">
        <v>42</v>
      </c>
    </row>
    <row r="28" spans="1:10" ht="12.75" customHeight="1">
      <c r="A28" s="78" t="s">
        <v>49</v>
      </c>
      <c r="B28" s="78" t="s">
        <v>74</v>
      </c>
      <c r="C28" s="78" t="s">
        <v>75</v>
      </c>
      <c r="D28" s="78" t="s">
        <v>39</v>
      </c>
      <c r="E28" s="80">
        <v>40379</v>
      </c>
      <c r="F28" s="80">
        <v>40382</v>
      </c>
      <c r="G28" s="78">
        <v>3</v>
      </c>
      <c r="H28" s="78" t="s">
        <v>43</v>
      </c>
      <c r="I28" s="78" t="s">
        <v>44</v>
      </c>
      <c r="J28" s="78" t="s">
        <v>42</v>
      </c>
    </row>
    <row r="29" spans="1:10" ht="12.75" customHeight="1">
      <c r="A29" s="78" t="s">
        <v>49</v>
      </c>
      <c r="B29" s="78" t="s">
        <v>76</v>
      </c>
      <c r="C29" s="78" t="s">
        <v>77</v>
      </c>
      <c r="D29" s="78" t="s">
        <v>39</v>
      </c>
      <c r="E29" s="80">
        <v>40339</v>
      </c>
      <c r="F29" s="80">
        <v>40345</v>
      </c>
      <c r="G29" s="78">
        <v>6</v>
      </c>
      <c r="H29" s="78" t="s">
        <v>43</v>
      </c>
      <c r="I29" s="78" t="s">
        <v>44</v>
      </c>
      <c r="J29" s="78" t="s">
        <v>42</v>
      </c>
    </row>
    <row r="30" spans="1:10" ht="12.75" customHeight="1">
      <c r="A30" s="78" t="s">
        <v>49</v>
      </c>
      <c r="B30" s="78" t="s">
        <v>76</v>
      </c>
      <c r="C30" s="78" t="s">
        <v>77</v>
      </c>
      <c r="D30" s="78" t="s">
        <v>39</v>
      </c>
      <c r="E30" s="80">
        <v>40372</v>
      </c>
      <c r="F30" s="80">
        <v>40375</v>
      </c>
      <c r="G30" s="78">
        <v>3</v>
      </c>
      <c r="H30" s="78" t="s">
        <v>43</v>
      </c>
      <c r="I30" s="78" t="s">
        <v>44</v>
      </c>
      <c r="J30" s="78" t="s">
        <v>42</v>
      </c>
    </row>
    <row r="31" spans="1:10" ht="12.75" customHeight="1">
      <c r="A31" s="78" t="s">
        <v>49</v>
      </c>
      <c r="B31" s="78" t="s">
        <v>76</v>
      </c>
      <c r="C31" s="78" t="s">
        <v>77</v>
      </c>
      <c r="D31" s="78" t="s">
        <v>39</v>
      </c>
      <c r="E31" s="80">
        <v>40400</v>
      </c>
      <c r="F31" s="80">
        <v>40403</v>
      </c>
      <c r="G31" s="78">
        <v>3</v>
      </c>
      <c r="H31" s="78" t="s">
        <v>43</v>
      </c>
      <c r="I31" s="78" t="s">
        <v>44</v>
      </c>
      <c r="J31" s="78" t="s">
        <v>42</v>
      </c>
    </row>
    <row r="32" spans="1:10" ht="12.75" customHeight="1">
      <c r="A32" s="78" t="s">
        <v>49</v>
      </c>
      <c r="B32" s="78" t="s">
        <v>78</v>
      </c>
      <c r="C32" s="78" t="s">
        <v>79</v>
      </c>
      <c r="D32" s="78" t="s">
        <v>39</v>
      </c>
      <c r="E32" s="80">
        <v>40413</v>
      </c>
      <c r="F32" s="80">
        <v>40415</v>
      </c>
      <c r="G32" s="78">
        <v>2</v>
      </c>
      <c r="H32" s="78" t="s">
        <v>40</v>
      </c>
      <c r="I32" s="78" t="s">
        <v>41</v>
      </c>
      <c r="J32" s="78" t="s">
        <v>42</v>
      </c>
    </row>
    <row r="33" spans="1:10" ht="12.75" customHeight="1">
      <c r="A33" s="78" t="s">
        <v>49</v>
      </c>
      <c r="B33" s="78" t="s">
        <v>80</v>
      </c>
      <c r="C33" s="78" t="s">
        <v>81</v>
      </c>
      <c r="D33" s="78" t="s">
        <v>39</v>
      </c>
      <c r="E33" s="80">
        <v>40373</v>
      </c>
      <c r="F33" s="80">
        <v>40374</v>
      </c>
      <c r="G33" s="78">
        <v>1</v>
      </c>
      <c r="H33" s="78" t="s">
        <v>40</v>
      </c>
      <c r="I33" s="78" t="s">
        <v>41</v>
      </c>
      <c r="J33" s="78" t="s">
        <v>42</v>
      </c>
    </row>
    <row r="34" spans="1:10" ht="12.75" customHeight="1">
      <c r="A34" s="78" t="s">
        <v>49</v>
      </c>
      <c r="B34" s="78" t="s">
        <v>82</v>
      </c>
      <c r="C34" s="78" t="s">
        <v>83</v>
      </c>
      <c r="D34" s="78" t="s">
        <v>39</v>
      </c>
      <c r="E34" s="80">
        <v>40414</v>
      </c>
      <c r="F34" s="80">
        <v>40416</v>
      </c>
      <c r="G34" s="78">
        <v>2</v>
      </c>
      <c r="H34" s="78" t="s">
        <v>43</v>
      </c>
      <c r="I34" s="78" t="s">
        <v>44</v>
      </c>
      <c r="J34" s="78" t="s">
        <v>24</v>
      </c>
    </row>
    <row r="35" spans="1:10" ht="12.75" customHeight="1">
      <c r="A35" s="78" t="s">
        <v>49</v>
      </c>
      <c r="B35" s="78" t="s">
        <v>84</v>
      </c>
      <c r="C35" s="78" t="s">
        <v>85</v>
      </c>
      <c r="D35" s="78" t="s">
        <v>39</v>
      </c>
      <c r="E35" s="80">
        <v>40373</v>
      </c>
      <c r="F35" s="80">
        <v>40376</v>
      </c>
      <c r="G35" s="78">
        <v>3</v>
      </c>
      <c r="H35" s="78" t="s">
        <v>40</v>
      </c>
      <c r="I35" s="78" t="s">
        <v>41</v>
      </c>
      <c r="J35" s="78" t="s">
        <v>42</v>
      </c>
    </row>
    <row r="36" spans="1:10" ht="12.75" customHeight="1">
      <c r="A36" s="78" t="s">
        <v>49</v>
      </c>
      <c r="B36" s="78" t="s">
        <v>84</v>
      </c>
      <c r="C36" s="78" t="s">
        <v>85</v>
      </c>
      <c r="D36" s="78" t="s">
        <v>39</v>
      </c>
      <c r="E36" s="80">
        <v>40379</v>
      </c>
      <c r="F36" s="80">
        <v>40381</v>
      </c>
      <c r="G36" s="78">
        <v>2</v>
      </c>
      <c r="H36" s="78" t="s">
        <v>40</v>
      </c>
      <c r="I36" s="78" t="s">
        <v>41</v>
      </c>
      <c r="J36" s="78" t="s">
        <v>42</v>
      </c>
    </row>
    <row r="37" spans="1:10" ht="12.75" customHeight="1">
      <c r="A37" s="78" t="s">
        <v>49</v>
      </c>
      <c r="B37" s="78" t="s">
        <v>84</v>
      </c>
      <c r="C37" s="78" t="s">
        <v>85</v>
      </c>
      <c r="D37" s="78" t="s">
        <v>39</v>
      </c>
      <c r="E37" s="80">
        <v>40413</v>
      </c>
      <c r="F37" s="80">
        <v>40415</v>
      </c>
      <c r="G37" s="78">
        <v>2</v>
      </c>
      <c r="H37" s="78" t="s">
        <v>40</v>
      </c>
      <c r="I37" s="78" t="s">
        <v>41</v>
      </c>
      <c r="J37" s="78" t="s">
        <v>42</v>
      </c>
    </row>
    <row r="38" spans="1:10" ht="12.75" customHeight="1">
      <c r="A38" s="78" t="s">
        <v>49</v>
      </c>
      <c r="B38" s="78" t="s">
        <v>86</v>
      </c>
      <c r="C38" s="78" t="s">
        <v>87</v>
      </c>
      <c r="D38" s="78" t="s">
        <v>39</v>
      </c>
      <c r="E38" s="80">
        <v>40413</v>
      </c>
      <c r="F38" s="80">
        <v>40415</v>
      </c>
      <c r="G38" s="78">
        <v>2</v>
      </c>
      <c r="H38" s="78" t="s">
        <v>40</v>
      </c>
      <c r="I38" s="78" t="s">
        <v>41</v>
      </c>
      <c r="J38" s="78" t="s">
        <v>42</v>
      </c>
    </row>
    <row r="39" spans="1:10" ht="12.75" customHeight="1">
      <c r="A39" s="78" t="s">
        <v>49</v>
      </c>
      <c r="B39" s="78" t="s">
        <v>88</v>
      </c>
      <c r="C39" s="78" t="s">
        <v>89</v>
      </c>
      <c r="D39" s="78" t="s">
        <v>39</v>
      </c>
      <c r="E39" s="80">
        <v>40414</v>
      </c>
      <c r="F39" s="80">
        <v>40416</v>
      </c>
      <c r="G39" s="78">
        <v>2</v>
      </c>
      <c r="H39" s="78" t="s">
        <v>43</v>
      </c>
      <c r="I39" s="78" t="s">
        <v>44</v>
      </c>
      <c r="J39" s="78" t="s">
        <v>24</v>
      </c>
    </row>
    <row r="40" spans="1:10" ht="12.75" customHeight="1">
      <c r="A40" s="78" t="s">
        <v>49</v>
      </c>
      <c r="B40" s="78" t="s">
        <v>92</v>
      </c>
      <c r="C40" s="78" t="s">
        <v>93</v>
      </c>
      <c r="D40" s="78" t="s">
        <v>39</v>
      </c>
      <c r="E40" s="80">
        <v>40407</v>
      </c>
      <c r="F40" s="80">
        <v>40409</v>
      </c>
      <c r="G40" s="78">
        <v>2</v>
      </c>
      <c r="H40" s="78" t="s">
        <v>43</v>
      </c>
      <c r="I40" s="78" t="s">
        <v>44</v>
      </c>
      <c r="J40" s="78" t="s">
        <v>15</v>
      </c>
    </row>
    <row r="41" spans="1:10" ht="12.75" customHeight="1">
      <c r="A41" s="78" t="s">
        <v>49</v>
      </c>
      <c r="B41" s="78" t="s">
        <v>92</v>
      </c>
      <c r="C41" s="78" t="s">
        <v>93</v>
      </c>
      <c r="D41" s="78" t="s">
        <v>39</v>
      </c>
      <c r="E41" s="80">
        <v>40413</v>
      </c>
      <c r="F41" s="80">
        <v>40415</v>
      </c>
      <c r="G41" s="78">
        <v>2</v>
      </c>
      <c r="H41" s="78" t="s">
        <v>40</v>
      </c>
      <c r="I41" s="78" t="s">
        <v>41</v>
      </c>
      <c r="J41" s="78" t="s">
        <v>42</v>
      </c>
    </row>
    <row r="42" spans="1:10" ht="12.75" customHeight="1">
      <c r="A42" s="78" t="s">
        <v>49</v>
      </c>
      <c r="B42" s="78" t="s">
        <v>94</v>
      </c>
      <c r="C42" s="78" t="s">
        <v>95</v>
      </c>
      <c r="D42" s="78" t="s">
        <v>39</v>
      </c>
      <c r="E42" s="80">
        <v>40414</v>
      </c>
      <c r="F42" s="80">
        <v>40416</v>
      </c>
      <c r="G42" s="78">
        <v>2</v>
      </c>
      <c r="H42" s="78" t="s">
        <v>43</v>
      </c>
      <c r="I42" s="78" t="s">
        <v>44</v>
      </c>
      <c r="J42" s="78" t="s">
        <v>28</v>
      </c>
    </row>
    <row r="43" spans="1:10" ht="12.75" customHeight="1">
      <c r="A43" s="78" t="s">
        <v>49</v>
      </c>
      <c r="B43" s="78" t="s">
        <v>96</v>
      </c>
      <c r="C43" s="78" t="s">
        <v>35</v>
      </c>
      <c r="D43" s="78" t="s">
        <v>39</v>
      </c>
      <c r="E43" s="80">
        <v>40407</v>
      </c>
      <c r="F43" s="80">
        <v>40412</v>
      </c>
      <c r="G43" s="78">
        <v>5</v>
      </c>
      <c r="H43" s="78" t="s">
        <v>43</v>
      </c>
      <c r="I43" s="78" t="s">
        <v>44</v>
      </c>
      <c r="J43" s="78" t="s">
        <v>42</v>
      </c>
    </row>
    <row r="44" spans="1:10" ht="12.75" customHeight="1">
      <c r="A44" s="78" t="s">
        <v>49</v>
      </c>
      <c r="B44" s="78" t="s">
        <v>96</v>
      </c>
      <c r="C44" s="78" t="s">
        <v>35</v>
      </c>
      <c r="D44" s="78" t="s">
        <v>39</v>
      </c>
      <c r="E44" s="80">
        <v>40421</v>
      </c>
      <c r="F44" s="80">
        <v>40425</v>
      </c>
      <c r="G44" s="78">
        <v>4</v>
      </c>
      <c r="H44" s="78" t="s">
        <v>43</v>
      </c>
      <c r="I44" s="78" t="s">
        <v>44</v>
      </c>
      <c r="J44" s="78" t="s">
        <v>42</v>
      </c>
    </row>
    <row r="45" spans="1:10" ht="12.75" customHeight="1">
      <c r="A45" s="78" t="s">
        <v>49</v>
      </c>
      <c r="B45" s="78" t="s">
        <v>97</v>
      </c>
      <c r="C45" s="78" t="s">
        <v>98</v>
      </c>
      <c r="D45" s="78" t="s">
        <v>39</v>
      </c>
      <c r="E45" s="80">
        <v>40414</v>
      </c>
      <c r="F45" s="80">
        <v>40416</v>
      </c>
      <c r="G45" s="78">
        <v>2</v>
      </c>
      <c r="H45" s="78" t="s">
        <v>43</v>
      </c>
      <c r="I45" s="78" t="s">
        <v>44</v>
      </c>
      <c r="J45" s="78" t="s">
        <v>24</v>
      </c>
    </row>
    <row r="46" spans="1:10" ht="12.75" customHeight="1">
      <c r="A46" s="78" t="s">
        <v>49</v>
      </c>
      <c r="B46" s="78" t="s">
        <v>99</v>
      </c>
      <c r="C46" s="78" t="s">
        <v>100</v>
      </c>
      <c r="D46" s="78" t="s">
        <v>39</v>
      </c>
      <c r="E46" s="80">
        <v>40414</v>
      </c>
      <c r="F46" s="80">
        <v>40416</v>
      </c>
      <c r="G46" s="78">
        <v>2</v>
      </c>
      <c r="H46" s="78" t="s">
        <v>43</v>
      </c>
      <c r="I46" s="78" t="s">
        <v>44</v>
      </c>
      <c r="J46" s="78" t="s">
        <v>24</v>
      </c>
    </row>
    <row r="47" spans="1:10" ht="12.75" customHeight="1">
      <c r="A47" s="78" t="s">
        <v>49</v>
      </c>
      <c r="B47" s="78" t="s">
        <v>101</v>
      </c>
      <c r="C47" s="78" t="s">
        <v>102</v>
      </c>
      <c r="D47" s="78" t="s">
        <v>39</v>
      </c>
      <c r="E47" s="80">
        <v>40373</v>
      </c>
      <c r="F47" s="80">
        <v>40374</v>
      </c>
      <c r="G47" s="78">
        <v>1</v>
      </c>
      <c r="H47" s="78" t="s">
        <v>43</v>
      </c>
      <c r="I47" s="78" t="s">
        <v>41</v>
      </c>
      <c r="J47" s="78" t="s">
        <v>42</v>
      </c>
    </row>
    <row r="48" spans="1:10" ht="12.75" customHeight="1">
      <c r="A48" s="78" t="s">
        <v>49</v>
      </c>
      <c r="B48" s="78" t="s">
        <v>103</v>
      </c>
      <c r="C48" s="78" t="s">
        <v>104</v>
      </c>
      <c r="D48" s="78" t="s">
        <v>39</v>
      </c>
      <c r="E48" s="80">
        <v>40373</v>
      </c>
      <c r="F48" s="80">
        <v>40376</v>
      </c>
      <c r="G48" s="78">
        <v>3</v>
      </c>
      <c r="H48" s="78" t="s">
        <v>40</v>
      </c>
      <c r="I48" s="78" t="s">
        <v>41</v>
      </c>
      <c r="J48" s="78" t="s">
        <v>42</v>
      </c>
    </row>
    <row r="49" spans="1:11" ht="12.75" customHeight="1">
      <c r="A49" s="78" t="s">
        <v>49</v>
      </c>
      <c r="B49" s="78" t="s">
        <v>103</v>
      </c>
      <c r="C49" s="78" t="s">
        <v>104</v>
      </c>
      <c r="D49" s="78" t="s">
        <v>39</v>
      </c>
      <c r="E49" s="80">
        <v>40379</v>
      </c>
      <c r="F49" s="80">
        <v>40381</v>
      </c>
      <c r="G49" s="78">
        <v>2</v>
      </c>
      <c r="H49" s="78" t="s">
        <v>40</v>
      </c>
      <c r="I49" s="78" t="s">
        <v>41</v>
      </c>
      <c r="J49" s="78" t="s">
        <v>42</v>
      </c>
    </row>
    <row r="50" spans="1:11" ht="12.75" customHeight="1">
      <c r="A50" s="79" t="s">
        <v>49</v>
      </c>
      <c r="B50" s="79" t="s">
        <v>103</v>
      </c>
      <c r="C50" s="79" t="s">
        <v>104</v>
      </c>
      <c r="D50" s="79" t="s">
        <v>39</v>
      </c>
      <c r="E50" s="81">
        <v>40413</v>
      </c>
      <c r="F50" s="81">
        <v>40415</v>
      </c>
      <c r="G50" s="79">
        <v>2</v>
      </c>
      <c r="H50" s="79" t="s">
        <v>40</v>
      </c>
      <c r="I50" s="79" t="s">
        <v>41</v>
      </c>
      <c r="J50" s="79" t="s">
        <v>42</v>
      </c>
    </row>
    <row r="51" spans="1:11" ht="12.75" customHeight="1">
      <c r="A51" s="33"/>
      <c r="B51" s="65">
        <f>SUM(IF(FREQUENCY(MATCH(B2:B50,B2:B50,0),MATCH(B2:B50,B2:B50,0))&gt;0,1))</f>
        <v>27</v>
      </c>
      <c r="C51" s="65"/>
      <c r="D51" s="29">
        <f>COUNTA(D2:D50)</f>
        <v>49</v>
      </c>
      <c r="E51" s="29"/>
      <c r="F51" s="29"/>
      <c r="G51" s="29">
        <f>SUM(G2:G50)</f>
        <v>105</v>
      </c>
      <c r="H51" s="33"/>
      <c r="I51" s="33"/>
      <c r="J51" s="33"/>
    </row>
    <row r="52" spans="1:11" ht="12.75" customHeight="1">
      <c r="A52" s="33"/>
      <c r="B52" s="33"/>
      <c r="C52" s="33"/>
      <c r="D52" s="33"/>
      <c r="E52" s="33"/>
      <c r="F52" s="33"/>
      <c r="G52" s="33"/>
      <c r="H52" s="33"/>
      <c r="I52" s="33"/>
      <c r="J52" s="33"/>
    </row>
    <row r="53" spans="1:11" ht="12.75" customHeight="1">
      <c r="A53" s="78" t="s">
        <v>105</v>
      </c>
      <c r="B53" s="78" t="s">
        <v>106</v>
      </c>
      <c r="C53" s="78" t="s">
        <v>107</v>
      </c>
      <c r="D53" s="78" t="s">
        <v>39</v>
      </c>
      <c r="E53" s="80">
        <v>40413</v>
      </c>
      <c r="F53" s="80">
        <v>40415</v>
      </c>
      <c r="G53" s="78">
        <v>2</v>
      </c>
      <c r="H53" s="78" t="s">
        <v>43</v>
      </c>
      <c r="I53" s="78" t="s">
        <v>44</v>
      </c>
      <c r="J53" s="78" t="s">
        <v>42</v>
      </c>
    </row>
    <row r="54" spans="1:11" ht="12.75" customHeight="1">
      <c r="A54" s="78" t="s">
        <v>105</v>
      </c>
      <c r="B54" s="78" t="s">
        <v>110</v>
      </c>
      <c r="C54" s="78" t="s">
        <v>111</v>
      </c>
      <c r="D54" s="78" t="s">
        <v>39</v>
      </c>
      <c r="E54" s="80">
        <v>40344</v>
      </c>
      <c r="F54" s="80">
        <v>40346</v>
      </c>
      <c r="G54" s="78">
        <v>2</v>
      </c>
      <c r="H54" s="78" t="s">
        <v>43</v>
      </c>
      <c r="I54" s="78" t="s">
        <v>44</v>
      </c>
      <c r="J54" s="78" t="s">
        <v>42</v>
      </c>
    </row>
    <row r="55" spans="1:11" ht="12.75" customHeight="1">
      <c r="A55" s="78" t="s">
        <v>105</v>
      </c>
      <c r="B55" s="78" t="s">
        <v>110</v>
      </c>
      <c r="C55" s="78" t="s">
        <v>111</v>
      </c>
      <c r="D55" s="78" t="s">
        <v>39</v>
      </c>
      <c r="E55" s="80">
        <v>40386</v>
      </c>
      <c r="F55" s="80">
        <v>40387</v>
      </c>
      <c r="G55" s="78">
        <v>1</v>
      </c>
      <c r="H55" s="78" t="s">
        <v>43</v>
      </c>
      <c r="I55" s="78" t="s">
        <v>44</v>
      </c>
      <c r="J55" s="78" t="s">
        <v>42</v>
      </c>
    </row>
    <row r="56" spans="1:11" ht="12.75" customHeight="1">
      <c r="A56" s="78" t="s">
        <v>105</v>
      </c>
      <c r="B56" s="78" t="s">
        <v>110</v>
      </c>
      <c r="C56" s="78" t="s">
        <v>111</v>
      </c>
      <c r="D56" s="78" t="s">
        <v>39</v>
      </c>
      <c r="E56" s="80">
        <v>40414</v>
      </c>
      <c r="F56" s="80">
        <v>40416</v>
      </c>
      <c r="G56" s="78">
        <v>2</v>
      </c>
      <c r="H56" s="78" t="s">
        <v>43</v>
      </c>
      <c r="I56" s="78" t="s">
        <v>44</v>
      </c>
      <c r="J56" s="78" t="s">
        <v>42</v>
      </c>
    </row>
    <row r="57" spans="1:11" ht="12.75" customHeight="1">
      <c r="A57" s="79" t="s">
        <v>105</v>
      </c>
      <c r="B57" s="79" t="s">
        <v>112</v>
      </c>
      <c r="C57" s="79" t="s">
        <v>113</v>
      </c>
      <c r="D57" s="79" t="s">
        <v>39</v>
      </c>
      <c r="E57" s="81">
        <v>40338</v>
      </c>
      <c r="F57" s="81">
        <v>40339</v>
      </c>
      <c r="G57" s="79">
        <v>1</v>
      </c>
      <c r="H57" s="79" t="s">
        <v>43</v>
      </c>
      <c r="I57" s="79" t="s">
        <v>44</v>
      </c>
      <c r="J57" s="79" t="s">
        <v>42</v>
      </c>
    </row>
    <row r="58" spans="1:11" ht="12.75" customHeight="1">
      <c r="A58" s="33"/>
      <c r="B58" s="65">
        <f>SUM(IF(FREQUENCY(MATCH(B53:B57,B53:B57,0),MATCH(B53:B57,B53:B57,0))&gt;0,1))</f>
        <v>3</v>
      </c>
      <c r="C58" s="65"/>
      <c r="D58" s="29">
        <f>COUNTA(D53:D57)</f>
        <v>5</v>
      </c>
      <c r="E58" s="29"/>
      <c r="F58" s="29"/>
      <c r="G58" s="29">
        <f>SUM(G53:G57)</f>
        <v>8</v>
      </c>
      <c r="H58" s="33"/>
      <c r="I58" s="58"/>
      <c r="J58" s="58"/>
    </row>
    <row r="59" spans="1:11" ht="12.75" customHeight="1">
      <c r="A59" s="33"/>
      <c r="B59" s="33"/>
      <c r="C59" s="33"/>
      <c r="D59" s="33"/>
      <c r="E59" s="33"/>
      <c r="F59" s="33"/>
      <c r="G59" s="33"/>
      <c r="H59" s="33"/>
      <c r="I59" s="58"/>
      <c r="J59" s="58"/>
    </row>
    <row r="60" spans="1:11" ht="12.75" customHeight="1">
      <c r="A60" s="78" t="s">
        <v>116</v>
      </c>
      <c r="B60" s="78" t="s">
        <v>121</v>
      </c>
      <c r="C60" s="78" t="s">
        <v>122</v>
      </c>
      <c r="D60" s="78" t="s">
        <v>39</v>
      </c>
      <c r="E60" s="80">
        <v>40358</v>
      </c>
      <c r="F60" s="80">
        <v>40360</v>
      </c>
      <c r="G60" s="78">
        <v>2</v>
      </c>
      <c r="H60" s="78" t="s">
        <v>43</v>
      </c>
      <c r="I60" s="78" t="s">
        <v>44</v>
      </c>
      <c r="J60" s="78" t="s">
        <v>28</v>
      </c>
      <c r="K60" s="78"/>
    </row>
    <row r="61" spans="1:11" ht="12.75" customHeight="1">
      <c r="A61" s="78" t="s">
        <v>116</v>
      </c>
      <c r="B61" s="78" t="s">
        <v>123</v>
      </c>
      <c r="C61" s="78" t="s">
        <v>124</v>
      </c>
      <c r="D61" s="78" t="s">
        <v>39</v>
      </c>
      <c r="E61" s="80">
        <v>40409</v>
      </c>
      <c r="F61" s="80">
        <v>40411</v>
      </c>
      <c r="G61" s="78">
        <v>2</v>
      </c>
      <c r="H61" s="78" t="s">
        <v>43</v>
      </c>
      <c r="I61" s="78" t="s">
        <v>44</v>
      </c>
      <c r="J61" s="78" t="s">
        <v>27</v>
      </c>
      <c r="K61" s="78"/>
    </row>
    <row r="62" spans="1:11" ht="12.75" customHeight="1">
      <c r="A62" s="78" t="s">
        <v>116</v>
      </c>
      <c r="B62" s="78" t="s">
        <v>125</v>
      </c>
      <c r="C62" s="78" t="s">
        <v>126</v>
      </c>
      <c r="D62" s="78" t="s">
        <v>39</v>
      </c>
      <c r="E62" s="80">
        <v>40372</v>
      </c>
      <c r="F62" s="80">
        <v>40375</v>
      </c>
      <c r="G62" s="78">
        <v>3</v>
      </c>
      <c r="H62" s="78" t="s">
        <v>43</v>
      </c>
      <c r="I62" s="78" t="s">
        <v>44</v>
      </c>
      <c r="J62" s="78" t="s">
        <v>28</v>
      </c>
      <c r="K62" s="78"/>
    </row>
    <row r="63" spans="1:11" ht="12.75" customHeight="1">
      <c r="A63" s="78" t="s">
        <v>116</v>
      </c>
      <c r="B63" s="78" t="s">
        <v>139</v>
      </c>
      <c r="C63" s="78" t="s">
        <v>140</v>
      </c>
      <c r="D63" s="78" t="s">
        <v>39</v>
      </c>
      <c r="E63" s="80">
        <v>40414</v>
      </c>
      <c r="F63" s="80">
        <v>40416</v>
      </c>
      <c r="G63" s="78">
        <v>2</v>
      </c>
      <c r="H63" s="78" t="s">
        <v>43</v>
      </c>
      <c r="I63" s="78" t="s">
        <v>44</v>
      </c>
      <c r="J63" s="78" t="s">
        <v>28</v>
      </c>
      <c r="K63" s="78"/>
    </row>
    <row r="64" spans="1:11" ht="12.75" customHeight="1">
      <c r="A64" s="78" t="s">
        <v>116</v>
      </c>
      <c r="B64" s="78" t="s">
        <v>141</v>
      </c>
      <c r="C64" s="78" t="s">
        <v>142</v>
      </c>
      <c r="D64" s="78" t="s">
        <v>39</v>
      </c>
      <c r="E64" s="80">
        <v>40386</v>
      </c>
      <c r="F64" s="80">
        <v>40388</v>
      </c>
      <c r="G64" s="78">
        <v>2</v>
      </c>
      <c r="H64" s="78" t="s">
        <v>43</v>
      </c>
      <c r="I64" s="78" t="s">
        <v>44</v>
      </c>
      <c r="J64" s="78" t="s">
        <v>28</v>
      </c>
      <c r="K64" s="78"/>
    </row>
    <row r="65" spans="1:11" ht="12.75" customHeight="1">
      <c r="A65" s="78" t="s">
        <v>116</v>
      </c>
      <c r="B65" s="78" t="s">
        <v>147</v>
      </c>
      <c r="C65" s="78" t="s">
        <v>148</v>
      </c>
      <c r="D65" s="78" t="s">
        <v>39</v>
      </c>
      <c r="E65" s="80">
        <v>40413</v>
      </c>
      <c r="F65" s="80">
        <v>40415</v>
      </c>
      <c r="G65" s="78">
        <v>2</v>
      </c>
      <c r="H65" s="78" t="s">
        <v>43</v>
      </c>
      <c r="I65" s="78" t="s">
        <v>44</v>
      </c>
      <c r="J65" s="78" t="s">
        <v>15</v>
      </c>
      <c r="K65" s="78"/>
    </row>
    <row r="66" spans="1:11" ht="12.75" customHeight="1">
      <c r="A66" s="79" t="s">
        <v>116</v>
      </c>
      <c r="B66" s="79" t="s">
        <v>149</v>
      </c>
      <c r="C66" s="79" t="s">
        <v>150</v>
      </c>
      <c r="D66" s="79" t="s">
        <v>39</v>
      </c>
      <c r="E66" s="81">
        <v>40413</v>
      </c>
      <c r="F66" s="81">
        <v>40415</v>
      </c>
      <c r="G66" s="79">
        <v>2</v>
      </c>
      <c r="H66" s="79" t="s">
        <v>43</v>
      </c>
      <c r="I66" s="79" t="s">
        <v>44</v>
      </c>
      <c r="J66" s="79" t="s">
        <v>15</v>
      </c>
      <c r="K66" s="78"/>
    </row>
    <row r="67" spans="1:11" ht="12.75" customHeight="1">
      <c r="A67" s="33"/>
      <c r="B67" s="65">
        <f>SUM(IF(FREQUENCY(MATCH(B60:B66,B60:B66,0),MATCH(B60:B66,B60:B66,0))&gt;0,1))</f>
        <v>7</v>
      </c>
      <c r="C67" s="34"/>
      <c r="D67" s="29">
        <f>COUNTA(D60:D66)</f>
        <v>7</v>
      </c>
      <c r="E67" s="29"/>
      <c r="F67" s="29"/>
      <c r="G67" s="29">
        <f>SUM(G60:G66)</f>
        <v>15</v>
      </c>
      <c r="H67" s="33"/>
      <c r="I67" s="33"/>
      <c r="J67" s="33"/>
    </row>
    <row r="68" spans="1:11" ht="12.75" customHeight="1">
      <c r="A68" s="33"/>
      <c r="B68" s="65"/>
      <c r="C68" s="34"/>
      <c r="D68" s="29"/>
      <c r="E68" s="29"/>
      <c r="F68" s="29"/>
      <c r="G68" s="29"/>
      <c r="H68" s="33"/>
      <c r="I68" s="33"/>
      <c r="J68" s="33"/>
    </row>
    <row r="69" spans="1:11" ht="12.75" customHeight="1">
      <c r="A69" s="78" t="s">
        <v>155</v>
      </c>
      <c r="B69" s="78" t="s">
        <v>162</v>
      </c>
      <c r="C69" s="78" t="s">
        <v>163</v>
      </c>
      <c r="D69" s="78" t="s">
        <v>45</v>
      </c>
      <c r="E69" s="80">
        <v>40406</v>
      </c>
      <c r="F69" s="80">
        <v>40409</v>
      </c>
      <c r="G69" s="78">
        <v>3</v>
      </c>
      <c r="H69" s="78" t="s">
        <v>43</v>
      </c>
      <c r="I69" s="78" t="s">
        <v>44</v>
      </c>
      <c r="J69" s="78" t="s">
        <v>28</v>
      </c>
      <c r="K69" s="78"/>
    </row>
    <row r="70" spans="1:11" ht="12.75" customHeight="1">
      <c r="A70" s="78" t="s">
        <v>155</v>
      </c>
      <c r="B70" s="78" t="s">
        <v>176</v>
      </c>
      <c r="C70" s="78" t="s">
        <v>177</v>
      </c>
      <c r="D70" s="78" t="s">
        <v>39</v>
      </c>
      <c r="E70" s="80">
        <v>40368</v>
      </c>
      <c r="F70" s="80">
        <v>40372</v>
      </c>
      <c r="G70" s="78">
        <v>4</v>
      </c>
      <c r="H70" s="78" t="s">
        <v>43</v>
      </c>
      <c r="I70" s="78" t="s">
        <v>44</v>
      </c>
      <c r="J70" s="78" t="s">
        <v>28</v>
      </c>
      <c r="K70" s="78"/>
    </row>
    <row r="71" spans="1:11" ht="12.75" customHeight="1">
      <c r="A71" s="78" t="s">
        <v>155</v>
      </c>
      <c r="B71" s="78" t="s">
        <v>176</v>
      </c>
      <c r="C71" s="78" t="s">
        <v>177</v>
      </c>
      <c r="D71" s="78" t="s">
        <v>39</v>
      </c>
      <c r="E71" s="80">
        <v>40379</v>
      </c>
      <c r="F71" s="80">
        <v>40381</v>
      </c>
      <c r="G71" s="78">
        <v>2</v>
      </c>
      <c r="H71" s="78" t="s">
        <v>43</v>
      </c>
      <c r="I71" s="78" t="s">
        <v>44</v>
      </c>
      <c r="J71" s="78" t="s">
        <v>28</v>
      </c>
      <c r="K71" s="78"/>
    </row>
    <row r="72" spans="1:11" ht="12.75" customHeight="1">
      <c r="A72" s="78" t="s">
        <v>155</v>
      </c>
      <c r="B72" s="78" t="s">
        <v>176</v>
      </c>
      <c r="C72" s="78" t="s">
        <v>177</v>
      </c>
      <c r="D72" s="78" t="s">
        <v>39</v>
      </c>
      <c r="E72" s="80">
        <v>40407</v>
      </c>
      <c r="F72" s="80">
        <v>40409</v>
      </c>
      <c r="G72" s="78">
        <v>2</v>
      </c>
      <c r="H72" s="78" t="s">
        <v>43</v>
      </c>
      <c r="I72" s="78" t="s">
        <v>44</v>
      </c>
      <c r="J72" s="78" t="s">
        <v>28</v>
      </c>
      <c r="K72" s="78"/>
    </row>
    <row r="73" spans="1:11" ht="12.75" customHeight="1">
      <c r="A73" s="78" t="s">
        <v>155</v>
      </c>
      <c r="B73" s="78" t="s">
        <v>176</v>
      </c>
      <c r="C73" s="78" t="s">
        <v>177</v>
      </c>
      <c r="D73" s="78" t="s">
        <v>39</v>
      </c>
      <c r="E73" s="80">
        <v>40414</v>
      </c>
      <c r="F73" s="80">
        <v>40416</v>
      </c>
      <c r="G73" s="78">
        <v>2</v>
      </c>
      <c r="H73" s="78" t="s">
        <v>43</v>
      </c>
      <c r="I73" s="78" t="s">
        <v>44</v>
      </c>
      <c r="J73" s="78" t="s">
        <v>28</v>
      </c>
      <c r="K73" s="78"/>
    </row>
    <row r="74" spans="1:11" ht="12.75" customHeight="1">
      <c r="A74" s="79" t="s">
        <v>155</v>
      </c>
      <c r="B74" s="79" t="s">
        <v>176</v>
      </c>
      <c r="C74" s="79" t="s">
        <v>177</v>
      </c>
      <c r="D74" s="79" t="s">
        <v>39</v>
      </c>
      <c r="E74" s="81">
        <v>40425</v>
      </c>
      <c r="F74" s="81">
        <v>40427</v>
      </c>
      <c r="G74" s="79">
        <v>2</v>
      </c>
      <c r="H74" s="79" t="s">
        <v>40</v>
      </c>
      <c r="I74" s="79" t="s">
        <v>41</v>
      </c>
      <c r="J74" s="79" t="s">
        <v>28</v>
      </c>
      <c r="K74" s="78"/>
    </row>
    <row r="75" spans="1:11" ht="12.75" customHeight="1">
      <c r="A75" s="33"/>
      <c r="B75" s="65">
        <f>SUM(IF(FREQUENCY(MATCH(B69:B74,B69:B74,0),MATCH(B69:B74,B69:B74,0))&gt;0,1))</f>
        <v>2</v>
      </c>
      <c r="C75" s="34"/>
      <c r="D75" s="29">
        <f>COUNTA(D69:D74)</f>
        <v>6</v>
      </c>
      <c r="E75" s="29"/>
      <c r="F75" s="29"/>
      <c r="G75" s="29">
        <f>SUM(G69:G74)</f>
        <v>15</v>
      </c>
      <c r="H75" s="33"/>
      <c r="I75" s="33"/>
      <c r="J75" s="33"/>
    </row>
    <row r="76" spans="1:11" ht="12.75" customHeight="1">
      <c r="A76" s="33"/>
      <c r="B76" s="65"/>
      <c r="C76" s="34"/>
      <c r="D76" s="29"/>
      <c r="E76" s="29"/>
      <c r="F76" s="29"/>
      <c r="G76" s="29"/>
      <c r="H76" s="33"/>
      <c r="I76" s="33"/>
      <c r="J76" s="33"/>
    </row>
    <row r="77" spans="1:11" ht="12.75" customHeight="1">
      <c r="A77" s="33"/>
      <c r="B77" s="65"/>
      <c r="C77" s="34"/>
      <c r="D77" s="29"/>
      <c r="E77" s="29"/>
      <c r="F77" s="29"/>
      <c r="G77" s="29"/>
      <c r="H77" s="33"/>
      <c r="I77" s="33"/>
      <c r="J77" s="33"/>
    </row>
    <row r="78" spans="1:11" ht="12.75" customHeight="1">
      <c r="A78" s="33"/>
      <c r="B78" s="120" t="s">
        <v>223</v>
      </c>
      <c r="C78" s="136"/>
      <c r="D78" s="137"/>
      <c r="E78" s="137"/>
      <c r="F78" s="29"/>
      <c r="G78" s="29"/>
      <c r="H78" s="33"/>
      <c r="I78" s="33"/>
      <c r="J78" s="33"/>
    </row>
    <row r="79" spans="1:11" ht="12.75" customHeight="1">
      <c r="A79" s="33"/>
      <c r="B79" s="138"/>
      <c r="C79" s="139" t="s">
        <v>300</v>
      </c>
      <c r="D79" s="119">
        <f>SUM(B51+B58+B67+B75)</f>
        <v>39</v>
      </c>
      <c r="E79" s="137"/>
      <c r="F79" s="29"/>
      <c r="G79" s="29"/>
      <c r="H79" s="33"/>
      <c r="I79" s="33"/>
      <c r="J79" s="33"/>
    </row>
    <row r="80" spans="1:11" ht="12.75" customHeight="1">
      <c r="A80" s="33"/>
      <c r="B80" s="138"/>
      <c r="C80" s="139" t="s">
        <v>301</v>
      </c>
      <c r="D80" s="119">
        <f>SUM(D51+D58+D67+D75)</f>
        <v>67</v>
      </c>
      <c r="E80" s="137"/>
      <c r="F80" s="29"/>
      <c r="G80" s="29"/>
      <c r="H80" s="33"/>
      <c r="I80" s="33"/>
      <c r="J80" s="33"/>
    </row>
    <row r="81" spans="1:11" ht="12.75" customHeight="1">
      <c r="A81" s="33"/>
      <c r="B81" s="138"/>
      <c r="C81" s="139" t="s">
        <v>302</v>
      </c>
      <c r="D81" s="119">
        <f>SUM(G51+G58+G67+G75)</f>
        <v>143</v>
      </c>
      <c r="E81" s="137"/>
      <c r="F81" s="29"/>
      <c r="G81" s="29"/>
      <c r="H81" s="33"/>
      <c r="I81" s="33"/>
      <c r="J81" s="33"/>
    </row>
    <row r="82" spans="1:11" ht="12.75" customHeight="1">
      <c r="A82" s="33"/>
      <c r="B82" s="138"/>
      <c r="C82" s="136"/>
      <c r="D82" s="137"/>
      <c r="E82" s="137"/>
      <c r="F82" s="29"/>
      <c r="G82" s="29"/>
      <c r="H82" s="33"/>
      <c r="I82" s="33"/>
      <c r="J82" s="33"/>
    </row>
    <row r="83" spans="1:11" ht="12.75" customHeight="1">
      <c r="A83" s="33"/>
      <c r="B83" s="125"/>
      <c r="C83" s="140" t="s">
        <v>277</v>
      </c>
      <c r="D83" s="137"/>
      <c r="E83" s="137"/>
      <c r="F83" s="29"/>
      <c r="G83" s="29"/>
      <c r="H83" s="33"/>
      <c r="I83" s="33"/>
      <c r="J83" s="33"/>
    </row>
    <row r="84" spans="1:11" ht="12.75" customHeight="1">
      <c r="A84" s="33"/>
      <c r="B84" s="138"/>
      <c r="C84" s="121"/>
      <c r="D84" s="130" t="s">
        <v>261</v>
      </c>
      <c r="E84" s="130" t="s">
        <v>262</v>
      </c>
      <c r="F84" s="29"/>
      <c r="G84" s="29"/>
      <c r="H84" s="33"/>
      <c r="I84" s="33"/>
      <c r="J84" s="33"/>
    </row>
    <row r="85" spans="1:11" ht="12.75" customHeight="1">
      <c r="A85" s="102"/>
      <c r="B85" s="125"/>
      <c r="C85" s="141" t="s">
        <v>296</v>
      </c>
      <c r="D85" s="121"/>
      <c r="E85" s="121"/>
      <c r="F85" s="30"/>
      <c r="G85" s="103"/>
      <c r="H85" s="33"/>
      <c r="I85" s="33"/>
      <c r="J85" s="58"/>
    </row>
    <row r="86" spans="1:11" ht="12.75" customHeight="1">
      <c r="A86" s="29"/>
      <c r="B86" s="132"/>
      <c r="C86" s="142" t="s">
        <v>257</v>
      </c>
      <c r="D86" s="143">
        <f>COUNTIF(H2:H74, "*ELEV_BACT*")</f>
        <v>40</v>
      </c>
      <c r="E86" s="133">
        <f>D86/(D86+D87)</f>
        <v>0.59701492537313428</v>
      </c>
      <c r="F86" s="33"/>
      <c r="G86" s="50"/>
      <c r="H86" s="33"/>
      <c r="I86" s="33"/>
      <c r="J86" s="33"/>
    </row>
    <row r="87" spans="1:11" ht="12.75" customHeight="1">
      <c r="A87" s="29"/>
      <c r="B87" s="132"/>
      <c r="C87" s="144" t="s">
        <v>258</v>
      </c>
      <c r="D87" s="145">
        <f>COUNTIF(H2:H74, "*RAINFALL*")</f>
        <v>27</v>
      </c>
      <c r="E87" s="135">
        <f>D87/(D86+D87)</f>
        <v>0.40298507462686567</v>
      </c>
      <c r="F87" s="33"/>
      <c r="G87" s="50"/>
      <c r="H87" s="33"/>
      <c r="I87" s="20"/>
      <c r="J87" s="20"/>
    </row>
    <row r="88" spans="1:11" ht="12.75" customHeight="1">
      <c r="B88" s="125"/>
      <c r="C88" s="146"/>
      <c r="D88" s="147">
        <f>SUM(D86:D87)</f>
        <v>67</v>
      </c>
      <c r="E88" s="133">
        <f>SUM(E86:E87)</f>
        <v>1</v>
      </c>
      <c r="F88" s="33"/>
      <c r="H88" s="101"/>
      <c r="I88" s="33"/>
      <c r="J88" s="33"/>
    </row>
    <row r="89" spans="1:11" ht="12.75" customHeight="1">
      <c r="B89" s="125"/>
      <c r="C89" s="141" t="s">
        <v>297</v>
      </c>
      <c r="D89" s="121"/>
      <c r="E89" s="143"/>
      <c r="G89" s="99"/>
      <c r="H89" s="100"/>
      <c r="I89" s="49"/>
      <c r="J89" s="108"/>
    </row>
    <row r="90" spans="1:11" ht="12.75" customHeight="1">
      <c r="B90" s="125"/>
      <c r="C90" s="142" t="s">
        <v>260</v>
      </c>
      <c r="D90" s="143">
        <f>COUNTIF(I2:I74, "*ENTERO*")</f>
        <v>38</v>
      </c>
      <c r="E90" s="133">
        <f>D90/(D90+D91)</f>
        <v>0.56716417910447758</v>
      </c>
      <c r="H90" s="109"/>
      <c r="I90" s="49"/>
      <c r="J90" s="108"/>
      <c r="K90" s="78"/>
    </row>
    <row r="91" spans="1:11" ht="12.75" customHeight="1">
      <c r="B91" s="125"/>
      <c r="C91" s="142" t="s">
        <v>259</v>
      </c>
      <c r="D91" s="145">
        <f>COUNTIF(I2:I74, "*PREEMPT*")</f>
        <v>29</v>
      </c>
      <c r="E91" s="135">
        <f>D91/(D90+D91)</f>
        <v>0.43283582089552236</v>
      </c>
      <c r="H91" s="110"/>
      <c r="I91" s="111"/>
      <c r="J91" s="108"/>
      <c r="K91" s="78"/>
    </row>
    <row r="92" spans="1:11" ht="12.75" customHeight="1">
      <c r="B92" s="125"/>
      <c r="C92" s="146"/>
      <c r="D92" s="147">
        <f>SUM(D90:D91)</f>
        <v>67</v>
      </c>
      <c r="E92" s="133">
        <f>SUM(E90:E91)</f>
        <v>1</v>
      </c>
      <c r="H92" s="101"/>
      <c r="I92" s="33"/>
      <c r="J92" s="49"/>
      <c r="K92" s="78"/>
    </row>
    <row r="93" spans="1:11" ht="12.75" customHeight="1">
      <c r="B93" s="125"/>
      <c r="C93" s="141" t="s">
        <v>298</v>
      </c>
      <c r="D93" s="121"/>
      <c r="E93" s="143"/>
      <c r="H93" s="100"/>
      <c r="I93" s="49"/>
      <c r="J93" s="108"/>
      <c r="K93" s="78"/>
    </row>
    <row r="94" spans="1:11" ht="12.75" customHeight="1">
      <c r="B94" s="125"/>
      <c r="C94" s="142" t="s">
        <v>278</v>
      </c>
      <c r="D94" s="143">
        <f>COUNTIF(J2:J74, "*SSO*")</f>
        <v>5</v>
      </c>
      <c r="E94" s="133">
        <f>D94/D99</f>
        <v>7.4626865671641784E-2</v>
      </c>
      <c r="H94" s="100"/>
      <c r="I94" s="49"/>
      <c r="J94" s="108"/>
      <c r="K94" s="78"/>
    </row>
    <row r="95" spans="1:11" ht="12.75" customHeight="1">
      <c r="B95" s="125"/>
      <c r="C95" s="142" t="s">
        <v>279</v>
      </c>
      <c r="D95" s="143">
        <f>COUNTIF(J2:J74, "*STORM*")</f>
        <v>43</v>
      </c>
      <c r="E95" s="133">
        <f>D95/D99</f>
        <v>0.64179104477611937</v>
      </c>
      <c r="H95" s="110"/>
      <c r="I95" s="111"/>
      <c r="J95" s="108"/>
    </row>
    <row r="96" spans="1:11" ht="12.75" customHeight="1">
      <c r="B96" s="125"/>
      <c r="C96" s="142" t="s">
        <v>280</v>
      </c>
      <c r="D96" s="143">
        <f>COUNTIF(J2:J74, "*WILDLIFE*")</f>
        <v>4</v>
      </c>
      <c r="E96" s="133">
        <f>D96/D99</f>
        <v>5.9701492537313432E-2</v>
      </c>
      <c r="H96" s="101"/>
      <c r="I96" s="33"/>
      <c r="J96" s="49"/>
    </row>
    <row r="97" spans="2:10" ht="12.75" customHeight="1">
      <c r="B97" s="125"/>
      <c r="C97" s="142" t="s">
        <v>281</v>
      </c>
      <c r="D97" s="143">
        <f>COUNTIF(J2:J74, "*OTHER*")</f>
        <v>4</v>
      </c>
      <c r="E97" s="133">
        <f>D97/D99</f>
        <v>5.9701492537313432E-2</v>
      </c>
      <c r="H97" s="78"/>
      <c r="I97" s="49"/>
      <c r="J97" s="108"/>
    </row>
    <row r="98" spans="2:10" ht="12.75" customHeight="1">
      <c r="B98" s="125"/>
      <c r="C98" s="142" t="s">
        <v>282</v>
      </c>
      <c r="D98" s="145">
        <f>COUNTIF(J2:J74, "*UNKNOWN*")</f>
        <v>11</v>
      </c>
      <c r="E98" s="135">
        <f>D98/D99</f>
        <v>0.16417910447761194</v>
      </c>
      <c r="H98" s="78"/>
      <c r="I98" s="49"/>
      <c r="J98" s="108"/>
    </row>
    <row r="99" spans="2:10" ht="12.75" customHeight="1">
      <c r="B99" s="125"/>
      <c r="C99" s="125"/>
      <c r="D99" s="147">
        <f>SUM(D94:D98)</f>
        <v>67</v>
      </c>
      <c r="E99" s="133">
        <f>SUM(E94:E98)</f>
        <v>0.99999999999999989</v>
      </c>
      <c r="H99" s="78"/>
      <c r="I99" s="49"/>
      <c r="J99" s="108"/>
    </row>
    <row r="100" spans="2:10" ht="12.75" customHeight="1">
      <c r="H100" s="78"/>
      <c r="I100" s="49"/>
      <c r="J100" s="108"/>
    </row>
    <row r="101" spans="2:10" ht="12.75" customHeight="1">
      <c r="H101" s="78"/>
      <c r="I101" s="49"/>
      <c r="J101" s="108"/>
    </row>
    <row r="102" spans="2:10" ht="12" customHeight="1">
      <c r="H102" s="24"/>
      <c r="I102" s="111"/>
      <c r="J102" s="24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2010 Swimming Season
Connecticut Beach Actions</oddHeader>
    <oddFooter>&amp;R&amp;P of &amp;N</oddFooter>
  </headerFooter>
  <rowBreaks count="1" manualBreakCount="1">
    <brk id="76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EQ62"/>
  <sheetViews>
    <sheetView workbookViewId="0">
      <pane ySplit="2" topLeftCell="A3" activePane="bottomLeft" state="frozen"/>
      <selection pane="bottomLeft"/>
    </sheetView>
  </sheetViews>
  <sheetFormatPr defaultRowHeight="9" customHeight="1"/>
  <cols>
    <col min="1" max="1" width="10.85546875" style="5" customWidth="1"/>
    <col min="2" max="2" width="9.140625" style="5"/>
    <col min="3" max="3" width="39.28515625" style="35" customWidth="1"/>
    <col min="4" max="5" width="9.140625" style="6"/>
    <col min="6" max="6" width="0.5703125" style="6" customWidth="1"/>
    <col min="7" max="11" width="9.140625" style="6"/>
    <col min="12" max="16384" width="9.140625" style="5"/>
  </cols>
  <sheetData>
    <row r="1" spans="1:147" s="2" customFormat="1" ht="12" customHeight="1">
      <c r="A1" s="9"/>
      <c r="B1" s="163" t="s">
        <v>30</v>
      </c>
      <c r="C1" s="164"/>
      <c r="D1" s="164"/>
      <c r="E1" s="164"/>
      <c r="F1" s="32"/>
      <c r="G1" s="161" t="s">
        <v>29</v>
      </c>
      <c r="H1" s="162"/>
      <c r="I1" s="162"/>
      <c r="J1" s="162"/>
      <c r="K1" s="162"/>
    </row>
    <row r="2" spans="1:147" s="8" customFormat="1" ht="48" customHeight="1">
      <c r="A2" s="4" t="s">
        <v>16</v>
      </c>
      <c r="B2" s="3" t="s">
        <v>17</v>
      </c>
      <c r="C2" s="3" t="s">
        <v>11</v>
      </c>
      <c r="D2" s="3" t="s">
        <v>3</v>
      </c>
      <c r="E2" s="3" t="s">
        <v>22</v>
      </c>
      <c r="F2" s="32"/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</row>
    <row r="3" spans="1:147" ht="12.75" customHeight="1">
      <c r="A3" s="75" t="s">
        <v>49</v>
      </c>
      <c r="B3" s="75" t="s">
        <v>50</v>
      </c>
      <c r="C3" s="75" t="s">
        <v>51</v>
      </c>
      <c r="D3" s="62">
        <v>1</v>
      </c>
      <c r="E3" s="62">
        <v>2</v>
      </c>
      <c r="F3" s="62"/>
      <c r="G3" s="62"/>
      <c r="H3" s="62">
        <v>1</v>
      </c>
      <c r="I3" s="62"/>
      <c r="J3" s="62"/>
      <c r="K3" s="62"/>
    </row>
    <row r="4" spans="1:147" ht="12.75" customHeight="1">
      <c r="A4" s="78" t="s">
        <v>49</v>
      </c>
      <c r="B4" s="78" t="s">
        <v>52</v>
      </c>
      <c r="C4" s="78" t="s">
        <v>53</v>
      </c>
      <c r="D4" s="77">
        <v>1</v>
      </c>
      <c r="E4" s="77">
        <v>2</v>
      </c>
      <c r="F4" s="77"/>
      <c r="G4" s="77"/>
      <c r="H4" s="77">
        <v>1</v>
      </c>
      <c r="I4" s="77"/>
      <c r="J4" s="77"/>
      <c r="K4" s="77"/>
    </row>
    <row r="5" spans="1:147" ht="12.75" customHeight="1">
      <c r="A5" s="75" t="s">
        <v>49</v>
      </c>
      <c r="B5" s="75" t="s">
        <v>54</v>
      </c>
      <c r="C5" s="75" t="s">
        <v>55</v>
      </c>
      <c r="D5" s="62">
        <v>7</v>
      </c>
      <c r="E5" s="62">
        <v>7</v>
      </c>
      <c r="F5" s="62"/>
      <c r="G5" s="62">
        <v>7</v>
      </c>
      <c r="H5" s="62"/>
      <c r="I5" s="62"/>
      <c r="J5" s="62"/>
      <c r="K5" s="62"/>
    </row>
    <row r="6" spans="1:147" ht="12.75" customHeight="1">
      <c r="A6" s="75" t="s">
        <v>49</v>
      </c>
      <c r="B6" s="75" t="s">
        <v>56</v>
      </c>
      <c r="C6" s="75" t="s">
        <v>57</v>
      </c>
      <c r="D6" s="62">
        <v>2</v>
      </c>
      <c r="E6" s="62">
        <v>4</v>
      </c>
      <c r="F6" s="62"/>
      <c r="G6" s="62"/>
      <c r="H6" s="62">
        <v>2</v>
      </c>
      <c r="I6" s="62"/>
      <c r="J6" s="62"/>
      <c r="K6" s="62"/>
    </row>
    <row r="7" spans="1:147" ht="12.75" customHeight="1">
      <c r="A7" s="75" t="s">
        <v>49</v>
      </c>
      <c r="B7" s="75" t="s">
        <v>58</v>
      </c>
      <c r="C7" s="75" t="s">
        <v>59</v>
      </c>
      <c r="D7" s="62">
        <v>1</v>
      </c>
      <c r="E7" s="62">
        <v>2</v>
      </c>
      <c r="F7" s="62"/>
      <c r="G7" s="62"/>
      <c r="H7" s="62">
        <v>1</v>
      </c>
      <c r="I7" s="62"/>
      <c r="J7" s="62"/>
      <c r="K7" s="62"/>
    </row>
    <row r="8" spans="1:147" ht="12.75" customHeight="1">
      <c r="A8" s="75" t="s">
        <v>49</v>
      </c>
      <c r="B8" s="75" t="s">
        <v>60</v>
      </c>
      <c r="C8" s="75" t="s">
        <v>61</v>
      </c>
      <c r="D8" s="62">
        <v>3</v>
      </c>
      <c r="E8" s="62">
        <v>7</v>
      </c>
      <c r="F8" s="62"/>
      <c r="G8" s="62"/>
      <c r="H8" s="62">
        <v>2</v>
      </c>
      <c r="I8" s="62">
        <v>1</v>
      </c>
      <c r="J8" s="62"/>
      <c r="K8" s="62"/>
    </row>
    <row r="9" spans="1:147" ht="12.75" customHeight="1">
      <c r="A9" s="75" t="s">
        <v>49</v>
      </c>
      <c r="B9" s="75" t="s">
        <v>62</v>
      </c>
      <c r="C9" s="75" t="s">
        <v>63</v>
      </c>
      <c r="D9" s="62">
        <v>3</v>
      </c>
      <c r="E9" s="62">
        <v>7</v>
      </c>
      <c r="F9" s="62"/>
      <c r="G9" s="62"/>
      <c r="H9" s="62">
        <v>2</v>
      </c>
      <c r="I9" s="62">
        <v>1</v>
      </c>
      <c r="J9" s="62"/>
      <c r="K9" s="62"/>
    </row>
    <row r="10" spans="1:147" ht="12.75" customHeight="1">
      <c r="A10" s="75" t="s">
        <v>49</v>
      </c>
      <c r="B10" s="75" t="s">
        <v>64</v>
      </c>
      <c r="C10" s="75" t="s">
        <v>65</v>
      </c>
      <c r="D10" s="62">
        <v>1</v>
      </c>
      <c r="E10" s="62">
        <v>1</v>
      </c>
      <c r="F10" s="62"/>
      <c r="G10" s="62">
        <v>1</v>
      </c>
      <c r="H10" s="62"/>
      <c r="I10" s="62"/>
      <c r="J10" s="62"/>
      <c r="K10" s="62"/>
    </row>
    <row r="11" spans="1:147" ht="12.75" customHeight="1">
      <c r="A11" s="75" t="s">
        <v>49</v>
      </c>
      <c r="B11" s="75" t="s">
        <v>66</v>
      </c>
      <c r="C11" s="75" t="s">
        <v>67</v>
      </c>
      <c r="D11" s="77">
        <v>1</v>
      </c>
      <c r="E11" s="77">
        <v>1</v>
      </c>
      <c r="F11" s="77"/>
      <c r="G11" s="77">
        <v>1</v>
      </c>
      <c r="H11" s="62"/>
      <c r="I11" s="62"/>
      <c r="J11" s="62"/>
      <c r="K11" s="62"/>
    </row>
    <row r="12" spans="1:147" ht="12.75" customHeight="1">
      <c r="A12" s="75" t="s">
        <v>49</v>
      </c>
      <c r="B12" s="75" t="s">
        <v>68</v>
      </c>
      <c r="C12" s="75" t="s">
        <v>69</v>
      </c>
      <c r="D12" s="62">
        <v>1</v>
      </c>
      <c r="E12" s="62">
        <v>2</v>
      </c>
      <c r="F12" s="62"/>
      <c r="G12" s="62"/>
      <c r="H12" s="62">
        <v>1</v>
      </c>
      <c r="I12" s="62"/>
      <c r="J12" s="62"/>
      <c r="K12" s="62"/>
    </row>
    <row r="13" spans="1:147" ht="12.75" customHeight="1">
      <c r="A13" s="75" t="s">
        <v>49</v>
      </c>
      <c r="B13" s="75" t="s">
        <v>70</v>
      </c>
      <c r="C13" s="75" t="s">
        <v>71</v>
      </c>
      <c r="D13" s="62">
        <v>2</v>
      </c>
      <c r="E13" s="62">
        <v>2</v>
      </c>
      <c r="F13" s="62"/>
      <c r="G13" s="62">
        <v>2</v>
      </c>
      <c r="H13" s="62"/>
      <c r="I13" s="62"/>
      <c r="J13" s="62"/>
      <c r="K13" s="62"/>
    </row>
    <row r="14" spans="1:147" ht="12.75" customHeight="1">
      <c r="A14" s="75" t="s">
        <v>49</v>
      </c>
      <c r="B14" s="75" t="s">
        <v>72</v>
      </c>
      <c r="C14" s="75" t="s">
        <v>73</v>
      </c>
      <c r="D14" s="62">
        <v>1</v>
      </c>
      <c r="E14" s="62">
        <v>2</v>
      </c>
      <c r="F14" s="62"/>
      <c r="G14" s="62"/>
      <c r="H14" s="62">
        <v>1</v>
      </c>
      <c r="I14" s="62"/>
      <c r="J14" s="62"/>
      <c r="K14" s="62"/>
    </row>
    <row r="15" spans="1:147" ht="12.75" customHeight="1">
      <c r="A15" s="75" t="s">
        <v>49</v>
      </c>
      <c r="B15" s="75" t="s">
        <v>74</v>
      </c>
      <c r="C15" s="75" t="s">
        <v>75</v>
      </c>
      <c r="D15" s="62">
        <v>3</v>
      </c>
      <c r="E15" s="62">
        <v>11</v>
      </c>
      <c r="F15" s="62"/>
      <c r="G15" s="62"/>
      <c r="H15" s="62"/>
      <c r="I15" s="62">
        <v>3</v>
      </c>
      <c r="J15" s="62"/>
      <c r="K15" s="62"/>
    </row>
    <row r="16" spans="1:147" ht="12.75" customHeight="1">
      <c r="A16" s="75" t="s">
        <v>49</v>
      </c>
      <c r="B16" s="75" t="s">
        <v>76</v>
      </c>
      <c r="C16" s="75" t="s">
        <v>77</v>
      </c>
      <c r="D16" s="62">
        <v>3</v>
      </c>
      <c r="E16" s="62">
        <v>12</v>
      </c>
      <c r="F16" s="62"/>
      <c r="G16" s="62"/>
      <c r="H16" s="62"/>
      <c r="I16" s="62">
        <v>3</v>
      </c>
      <c r="J16" s="62"/>
      <c r="K16" s="62"/>
    </row>
    <row r="17" spans="1:11" ht="12.75" customHeight="1">
      <c r="A17" s="75" t="s">
        <v>49</v>
      </c>
      <c r="B17" s="75" t="s">
        <v>78</v>
      </c>
      <c r="C17" s="75" t="s">
        <v>79</v>
      </c>
      <c r="D17" s="62">
        <v>1</v>
      </c>
      <c r="E17" s="62">
        <v>2</v>
      </c>
      <c r="F17" s="62"/>
      <c r="G17" s="62"/>
      <c r="H17" s="62">
        <v>1</v>
      </c>
      <c r="I17" s="62"/>
      <c r="J17" s="62"/>
      <c r="K17" s="62"/>
    </row>
    <row r="18" spans="1:11" ht="12.75" customHeight="1">
      <c r="A18" s="75" t="s">
        <v>49</v>
      </c>
      <c r="B18" s="75" t="s">
        <v>80</v>
      </c>
      <c r="C18" s="75" t="s">
        <v>81</v>
      </c>
      <c r="D18" s="59">
        <v>1</v>
      </c>
      <c r="E18" s="59">
        <v>1</v>
      </c>
      <c r="F18" s="59"/>
      <c r="G18" s="59">
        <v>1</v>
      </c>
      <c r="H18" s="59"/>
      <c r="I18" s="59"/>
      <c r="J18" s="59"/>
      <c r="K18" s="59"/>
    </row>
    <row r="19" spans="1:11" ht="12.75" customHeight="1">
      <c r="A19" s="75" t="s">
        <v>49</v>
      </c>
      <c r="B19" s="75" t="s">
        <v>82</v>
      </c>
      <c r="C19" s="75" t="s">
        <v>83</v>
      </c>
      <c r="D19" s="59">
        <v>1</v>
      </c>
      <c r="E19" s="59">
        <v>2</v>
      </c>
      <c r="F19" s="59"/>
      <c r="G19" s="59"/>
      <c r="H19" s="59">
        <v>1</v>
      </c>
      <c r="I19" s="59"/>
      <c r="J19" s="59"/>
      <c r="K19" s="59"/>
    </row>
    <row r="20" spans="1:11" ht="12.75" customHeight="1">
      <c r="A20" s="75" t="s">
        <v>49</v>
      </c>
      <c r="B20" s="75" t="s">
        <v>84</v>
      </c>
      <c r="C20" s="75" t="s">
        <v>85</v>
      </c>
      <c r="D20" s="59">
        <v>3</v>
      </c>
      <c r="E20" s="59">
        <v>7</v>
      </c>
      <c r="F20" s="59"/>
      <c r="G20" s="59"/>
      <c r="H20" s="59">
        <v>2</v>
      </c>
      <c r="I20" s="59">
        <v>1</v>
      </c>
      <c r="J20" s="59"/>
      <c r="K20" s="59"/>
    </row>
    <row r="21" spans="1:11" ht="12.75" customHeight="1">
      <c r="A21" s="75" t="s">
        <v>49</v>
      </c>
      <c r="B21" s="75" t="s">
        <v>86</v>
      </c>
      <c r="C21" s="75" t="s">
        <v>87</v>
      </c>
      <c r="D21" s="59">
        <v>1</v>
      </c>
      <c r="E21" s="59">
        <v>2</v>
      </c>
      <c r="F21" s="59"/>
      <c r="G21" s="59"/>
      <c r="H21" s="59">
        <v>1</v>
      </c>
      <c r="I21" s="59"/>
      <c r="J21" s="59"/>
      <c r="K21" s="59"/>
    </row>
    <row r="22" spans="1:11" ht="12.75" customHeight="1">
      <c r="A22" s="75" t="s">
        <v>49</v>
      </c>
      <c r="B22" s="75" t="s">
        <v>88</v>
      </c>
      <c r="C22" s="75" t="s">
        <v>89</v>
      </c>
      <c r="D22" s="59">
        <v>1</v>
      </c>
      <c r="E22" s="59">
        <v>2</v>
      </c>
      <c r="F22" s="59"/>
      <c r="G22" s="59"/>
      <c r="H22" s="59">
        <v>1</v>
      </c>
      <c r="I22" s="59"/>
      <c r="J22" s="59"/>
      <c r="K22" s="59"/>
    </row>
    <row r="23" spans="1:11" ht="12.75" customHeight="1">
      <c r="A23" s="75" t="s">
        <v>49</v>
      </c>
      <c r="B23" s="75" t="s">
        <v>92</v>
      </c>
      <c r="C23" s="75" t="s">
        <v>93</v>
      </c>
      <c r="D23" s="59">
        <v>2</v>
      </c>
      <c r="E23" s="59">
        <v>4</v>
      </c>
      <c r="F23" s="59"/>
      <c r="G23" s="59"/>
      <c r="H23" s="59">
        <v>2</v>
      </c>
      <c r="I23" s="59"/>
      <c r="J23" s="59"/>
      <c r="K23" s="59"/>
    </row>
    <row r="24" spans="1:11" ht="12.75" customHeight="1">
      <c r="A24" s="78" t="s">
        <v>49</v>
      </c>
      <c r="B24" s="78" t="s">
        <v>94</v>
      </c>
      <c r="C24" s="78" t="s">
        <v>95</v>
      </c>
      <c r="D24" s="59">
        <v>1</v>
      </c>
      <c r="E24" s="59">
        <v>2</v>
      </c>
      <c r="F24" s="59"/>
      <c r="G24" s="59"/>
      <c r="H24" s="59">
        <v>1</v>
      </c>
      <c r="I24" s="59"/>
      <c r="J24" s="59"/>
      <c r="K24" s="59"/>
    </row>
    <row r="25" spans="1:11" ht="12.75" customHeight="1">
      <c r="A25" s="75" t="s">
        <v>49</v>
      </c>
      <c r="B25" s="75" t="s">
        <v>96</v>
      </c>
      <c r="C25" s="75" t="s">
        <v>35</v>
      </c>
      <c r="D25" s="59">
        <v>2</v>
      </c>
      <c r="E25" s="59">
        <v>9</v>
      </c>
      <c r="F25" s="59"/>
      <c r="G25" s="59"/>
      <c r="H25" s="59"/>
      <c r="I25" s="59">
        <v>2</v>
      </c>
      <c r="J25" s="59"/>
      <c r="K25" s="59"/>
    </row>
    <row r="26" spans="1:11" ht="12.75" customHeight="1">
      <c r="A26" s="75" t="s">
        <v>49</v>
      </c>
      <c r="B26" s="75" t="s">
        <v>97</v>
      </c>
      <c r="C26" s="75" t="s">
        <v>98</v>
      </c>
      <c r="D26" s="59">
        <v>1</v>
      </c>
      <c r="E26" s="59">
        <v>2</v>
      </c>
      <c r="F26" s="59"/>
      <c r="G26" s="59"/>
      <c r="H26" s="59">
        <v>1</v>
      </c>
      <c r="I26" s="59"/>
      <c r="J26" s="59"/>
      <c r="K26" s="59"/>
    </row>
    <row r="27" spans="1:11" ht="12.75" customHeight="1">
      <c r="A27" s="75" t="s">
        <v>49</v>
      </c>
      <c r="B27" s="75" t="s">
        <v>99</v>
      </c>
      <c r="C27" s="75" t="s">
        <v>100</v>
      </c>
      <c r="D27" s="59">
        <v>1</v>
      </c>
      <c r="E27" s="59">
        <v>2</v>
      </c>
      <c r="F27" s="59"/>
      <c r="G27" s="59"/>
      <c r="H27" s="59">
        <v>1</v>
      </c>
      <c r="I27" s="59"/>
      <c r="J27" s="59"/>
      <c r="K27" s="59"/>
    </row>
    <row r="28" spans="1:11" ht="12.75" customHeight="1">
      <c r="A28" s="75" t="s">
        <v>49</v>
      </c>
      <c r="B28" s="75" t="s">
        <v>101</v>
      </c>
      <c r="C28" s="75" t="s">
        <v>102</v>
      </c>
      <c r="D28" s="59">
        <v>1</v>
      </c>
      <c r="E28" s="59">
        <v>1</v>
      </c>
      <c r="F28" s="59"/>
      <c r="G28" s="59">
        <v>1</v>
      </c>
      <c r="H28" s="59"/>
      <c r="I28" s="59"/>
      <c r="J28" s="59"/>
      <c r="K28" s="59"/>
    </row>
    <row r="29" spans="1:11" ht="12.75" customHeight="1">
      <c r="A29" s="76" t="s">
        <v>49</v>
      </c>
      <c r="B29" s="76" t="s">
        <v>103</v>
      </c>
      <c r="C29" s="76" t="s">
        <v>104</v>
      </c>
      <c r="D29" s="71">
        <v>3</v>
      </c>
      <c r="E29" s="71">
        <v>7</v>
      </c>
      <c r="F29" s="71"/>
      <c r="G29" s="71"/>
      <c r="H29" s="71">
        <v>2</v>
      </c>
      <c r="I29" s="71">
        <v>1</v>
      </c>
      <c r="J29" s="71"/>
      <c r="K29" s="71"/>
    </row>
    <row r="30" spans="1:11" ht="12.75" customHeight="1">
      <c r="A30" s="33"/>
      <c r="B30" s="34">
        <f>COUNTA(B3:B29)</f>
        <v>27</v>
      </c>
      <c r="C30" s="34"/>
      <c r="D30" s="48">
        <f>SUM(D3:D29)</f>
        <v>49</v>
      </c>
      <c r="E30" s="48">
        <f>SUM(E3:E29)</f>
        <v>105</v>
      </c>
      <c r="F30" s="48"/>
      <c r="G30" s="48">
        <f>SUM(G3:G29)</f>
        <v>13</v>
      </c>
      <c r="H30" s="48">
        <f>SUM(H3:H29)</f>
        <v>24</v>
      </c>
      <c r="I30" s="48">
        <f>SUM(I3:I29)</f>
        <v>12</v>
      </c>
      <c r="J30" s="48">
        <f>SUM(J3:J29)</f>
        <v>0</v>
      </c>
      <c r="K30" s="48">
        <f>SUM(K3:K29)</f>
        <v>0</v>
      </c>
    </row>
    <row r="31" spans="1:11" ht="12.75" customHeight="1">
      <c r="A31" s="33"/>
      <c r="B31" s="33"/>
      <c r="C31" s="33"/>
      <c r="D31" s="37"/>
      <c r="E31" s="37"/>
      <c r="F31" s="37"/>
      <c r="G31" s="37"/>
      <c r="H31" s="37"/>
      <c r="I31" s="37"/>
      <c r="J31" s="37"/>
      <c r="K31" s="37"/>
    </row>
    <row r="32" spans="1:11" ht="12.75" customHeight="1">
      <c r="A32" s="75" t="s">
        <v>105</v>
      </c>
      <c r="B32" s="75" t="s">
        <v>106</v>
      </c>
      <c r="C32" s="75" t="s">
        <v>107</v>
      </c>
      <c r="D32" s="62">
        <v>1</v>
      </c>
      <c r="E32" s="62">
        <v>2</v>
      </c>
      <c r="F32" s="62"/>
      <c r="G32" s="62"/>
      <c r="H32" s="62">
        <v>1</v>
      </c>
      <c r="I32" s="62"/>
      <c r="J32" s="62"/>
      <c r="K32" s="62"/>
    </row>
    <row r="33" spans="1:11" ht="12.75" customHeight="1">
      <c r="A33" s="33" t="s">
        <v>105</v>
      </c>
      <c r="B33" s="33" t="s">
        <v>110</v>
      </c>
      <c r="C33" s="33" t="s">
        <v>111</v>
      </c>
      <c r="D33" s="62">
        <v>3</v>
      </c>
      <c r="E33" s="62">
        <v>5</v>
      </c>
      <c r="F33" s="62"/>
      <c r="G33" s="62">
        <v>1</v>
      </c>
      <c r="H33" s="62">
        <v>2</v>
      </c>
      <c r="I33" s="62"/>
      <c r="J33" s="62"/>
      <c r="K33" s="62"/>
    </row>
    <row r="34" spans="1:11" ht="12.75" customHeight="1">
      <c r="A34" s="36" t="s">
        <v>105</v>
      </c>
      <c r="B34" s="36" t="s">
        <v>112</v>
      </c>
      <c r="C34" s="36" t="s">
        <v>113</v>
      </c>
      <c r="D34" s="71">
        <v>1</v>
      </c>
      <c r="E34" s="71">
        <v>1</v>
      </c>
      <c r="F34" s="71"/>
      <c r="G34" s="71">
        <v>1</v>
      </c>
      <c r="H34" s="71"/>
      <c r="I34" s="71"/>
      <c r="J34" s="71"/>
      <c r="K34" s="71"/>
    </row>
    <row r="35" spans="1:11" ht="12.75" customHeight="1">
      <c r="A35" s="33"/>
      <c r="B35" s="34">
        <f>COUNTA(B32:B34)</f>
        <v>3</v>
      </c>
      <c r="C35" s="34"/>
      <c r="D35" s="29">
        <f>SUM(D32:D34)</f>
        <v>5</v>
      </c>
      <c r="E35" s="29">
        <f>SUM(E32:E34)</f>
        <v>8</v>
      </c>
      <c r="F35" s="37"/>
      <c r="G35" s="29">
        <f>SUM(G32:G34)</f>
        <v>2</v>
      </c>
      <c r="H35" s="29">
        <f>SUM(H32:H34)</f>
        <v>3</v>
      </c>
      <c r="I35" s="29">
        <f>SUM(I32:I34)</f>
        <v>0</v>
      </c>
      <c r="J35" s="29">
        <f>SUM(J32:J34)</f>
        <v>0</v>
      </c>
      <c r="K35" s="29">
        <f>SUM(K32:K34)</f>
        <v>0</v>
      </c>
    </row>
    <row r="36" spans="1:11" ht="12.75" customHeight="1">
      <c r="A36" s="33"/>
      <c r="B36" s="33"/>
      <c r="C36" s="33"/>
      <c r="D36" s="37"/>
      <c r="E36" s="37"/>
      <c r="F36" s="37"/>
      <c r="G36" s="37"/>
      <c r="H36" s="37"/>
      <c r="I36" s="37"/>
      <c r="J36" s="37"/>
      <c r="K36" s="37"/>
    </row>
    <row r="37" spans="1:11" ht="12.75" customHeight="1">
      <c r="A37" s="78" t="s">
        <v>116</v>
      </c>
      <c r="B37" s="78" t="s">
        <v>121</v>
      </c>
      <c r="C37" s="78" t="s">
        <v>122</v>
      </c>
      <c r="D37" s="77">
        <v>1</v>
      </c>
      <c r="E37" s="77">
        <v>2</v>
      </c>
      <c r="F37" s="77"/>
      <c r="G37" s="77"/>
      <c r="H37" s="77">
        <v>1</v>
      </c>
      <c r="I37" s="62"/>
      <c r="J37" s="62"/>
      <c r="K37" s="62"/>
    </row>
    <row r="38" spans="1:11" ht="12.75" customHeight="1">
      <c r="A38" s="78" t="s">
        <v>116</v>
      </c>
      <c r="B38" s="78" t="s">
        <v>123</v>
      </c>
      <c r="C38" s="78" t="s">
        <v>124</v>
      </c>
      <c r="D38" s="77">
        <v>1</v>
      </c>
      <c r="E38" s="77">
        <v>2</v>
      </c>
      <c r="F38" s="77"/>
      <c r="G38" s="77"/>
      <c r="H38" s="77">
        <v>1</v>
      </c>
      <c r="I38" s="77"/>
      <c r="J38" s="77"/>
      <c r="K38" s="77"/>
    </row>
    <row r="39" spans="1:11" ht="12.75" customHeight="1">
      <c r="A39" s="78" t="s">
        <v>116</v>
      </c>
      <c r="B39" s="78" t="s">
        <v>125</v>
      </c>
      <c r="C39" s="78" t="s">
        <v>126</v>
      </c>
      <c r="D39" s="77">
        <v>1</v>
      </c>
      <c r="E39" s="77">
        <v>3</v>
      </c>
      <c r="F39" s="77"/>
      <c r="G39" s="77"/>
      <c r="H39" s="77"/>
      <c r="I39" s="77">
        <v>1</v>
      </c>
      <c r="J39" s="77"/>
      <c r="K39" s="77"/>
    </row>
    <row r="40" spans="1:11" ht="12.75" customHeight="1">
      <c r="A40" s="78" t="s">
        <v>116</v>
      </c>
      <c r="B40" s="78" t="s">
        <v>139</v>
      </c>
      <c r="C40" s="78" t="s">
        <v>140</v>
      </c>
      <c r="D40" s="77">
        <v>1</v>
      </c>
      <c r="E40" s="77">
        <v>2</v>
      </c>
      <c r="F40" s="77"/>
      <c r="G40" s="77"/>
      <c r="H40" s="77">
        <v>1</v>
      </c>
      <c r="I40" s="77"/>
      <c r="J40" s="77"/>
      <c r="K40" s="77"/>
    </row>
    <row r="41" spans="1:11" ht="12.75" customHeight="1">
      <c r="A41" s="78" t="s">
        <v>116</v>
      </c>
      <c r="B41" s="78" t="s">
        <v>141</v>
      </c>
      <c r="C41" s="78" t="s">
        <v>142</v>
      </c>
      <c r="D41" s="77">
        <v>1</v>
      </c>
      <c r="E41" s="77">
        <v>2</v>
      </c>
      <c r="F41" s="77"/>
      <c r="G41" s="77"/>
      <c r="H41" s="77">
        <v>1</v>
      </c>
      <c r="I41" s="77"/>
      <c r="J41" s="77"/>
      <c r="K41" s="77"/>
    </row>
    <row r="42" spans="1:11" ht="12.75" customHeight="1">
      <c r="A42" s="78" t="s">
        <v>116</v>
      </c>
      <c r="B42" s="78" t="s">
        <v>147</v>
      </c>
      <c r="C42" s="78" t="s">
        <v>148</v>
      </c>
      <c r="D42" s="77">
        <v>1</v>
      </c>
      <c r="E42" s="77">
        <v>2</v>
      </c>
      <c r="F42" s="77"/>
      <c r="G42" s="77"/>
      <c r="H42" s="77">
        <v>1</v>
      </c>
      <c r="I42" s="77"/>
      <c r="J42" s="77"/>
      <c r="K42" s="77"/>
    </row>
    <row r="43" spans="1:11" ht="12.75" customHeight="1">
      <c r="A43" s="79" t="s">
        <v>116</v>
      </c>
      <c r="B43" s="79" t="s">
        <v>149</v>
      </c>
      <c r="C43" s="79" t="s">
        <v>150</v>
      </c>
      <c r="D43" s="71">
        <v>1</v>
      </c>
      <c r="E43" s="71">
        <v>2</v>
      </c>
      <c r="F43" s="71"/>
      <c r="G43" s="71"/>
      <c r="H43" s="71">
        <v>1</v>
      </c>
      <c r="I43" s="71"/>
      <c r="J43" s="71"/>
      <c r="K43" s="71"/>
    </row>
    <row r="44" spans="1:11" ht="12.75" customHeight="1">
      <c r="A44" s="33"/>
      <c r="B44" s="34">
        <f>COUNTA(B37:B43)</f>
        <v>7</v>
      </c>
      <c r="C44" s="34"/>
      <c r="D44" s="29">
        <f>SUM(D37:D43)</f>
        <v>7</v>
      </c>
      <c r="E44" s="29">
        <f>SUM(E37:E43)</f>
        <v>15</v>
      </c>
      <c r="F44" s="37"/>
      <c r="G44" s="29">
        <f>SUM(G37:G43)</f>
        <v>0</v>
      </c>
      <c r="H44" s="29">
        <f>SUM(H37:H43)</f>
        <v>6</v>
      </c>
      <c r="I44" s="29">
        <f>SUM(I37:I43)</f>
        <v>1</v>
      </c>
      <c r="J44" s="29">
        <f>SUM(J37:J43)</f>
        <v>0</v>
      </c>
      <c r="K44" s="29">
        <f>SUM(K37:K43)</f>
        <v>0</v>
      </c>
    </row>
    <row r="45" spans="1:11" ht="12.75" customHeight="1">
      <c r="A45" s="33"/>
      <c r="B45" s="34"/>
      <c r="C45" s="34"/>
      <c r="D45" s="29"/>
      <c r="E45" s="29"/>
      <c r="F45" s="37"/>
      <c r="G45" s="29"/>
      <c r="H45" s="29"/>
      <c r="I45" s="29"/>
      <c r="J45" s="29"/>
      <c r="K45" s="29"/>
    </row>
    <row r="46" spans="1:11" ht="12.75" customHeight="1">
      <c r="A46" s="78" t="s">
        <v>155</v>
      </c>
      <c r="B46" s="78" t="s">
        <v>162</v>
      </c>
      <c r="C46" s="78" t="s">
        <v>163</v>
      </c>
      <c r="D46" s="77">
        <v>1</v>
      </c>
      <c r="E46" s="77">
        <v>3</v>
      </c>
      <c r="F46" s="77"/>
      <c r="G46" s="77"/>
      <c r="H46" s="77"/>
      <c r="I46" s="77">
        <v>1</v>
      </c>
      <c r="J46" s="77"/>
      <c r="K46" s="77"/>
    </row>
    <row r="47" spans="1:11" ht="12.75" customHeight="1">
      <c r="A47" s="79" t="s">
        <v>155</v>
      </c>
      <c r="B47" s="79" t="s">
        <v>176</v>
      </c>
      <c r="C47" s="79" t="s">
        <v>177</v>
      </c>
      <c r="D47" s="71">
        <v>5</v>
      </c>
      <c r="E47" s="71">
        <v>12</v>
      </c>
      <c r="F47" s="71"/>
      <c r="G47" s="71"/>
      <c r="H47" s="71">
        <v>4</v>
      </c>
      <c r="I47" s="71">
        <v>1</v>
      </c>
      <c r="J47" s="71"/>
      <c r="K47" s="71"/>
    </row>
    <row r="48" spans="1:11" ht="12.75" customHeight="1">
      <c r="A48" s="33"/>
      <c r="B48" s="34">
        <f>COUNTA(B46:B47)</f>
        <v>2</v>
      </c>
      <c r="C48" s="34"/>
      <c r="D48" s="29">
        <f>SUM(D46:D47)</f>
        <v>6</v>
      </c>
      <c r="E48" s="29">
        <f>SUM(E46:E47)</f>
        <v>15</v>
      </c>
      <c r="F48" s="37"/>
      <c r="G48" s="29">
        <f>SUM(G46:G47)</f>
        <v>0</v>
      </c>
      <c r="H48" s="29">
        <f>SUM(H46:H47)</f>
        <v>4</v>
      </c>
      <c r="I48" s="29">
        <f>SUM(I46:I47)</f>
        <v>2</v>
      </c>
      <c r="J48" s="29">
        <f>SUM(J46:J47)</f>
        <v>0</v>
      </c>
      <c r="K48" s="29">
        <f>SUM(K46:K47)</f>
        <v>0</v>
      </c>
    </row>
    <row r="49" spans="1:11" ht="12.75" customHeight="1">
      <c r="A49" s="33"/>
      <c r="B49" s="34"/>
      <c r="C49" s="34"/>
      <c r="D49" s="29"/>
      <c r="E49" s="29"/>
      <c r="F49" s="37"/>
      <c r="G49" s="29"/>
      <c r="H49" s="29"/>
      <c r="I49" s="29"/>
      <c r="J49" s="29"/>
      <c r="K49" s="29"/>
    </row>
    <row r="50" spans="1:11" ht="12.75" customHeight="1">
      <c r="A50" s="33"/>
      <c r="B50" s="34"/>
      <c r="C50" s="34"/>
      <c r="D50" s="29"/>
      <c r="E50" s="29"/>
      <c r="F50" s="37"/>
      <c r="G50" s="29"/>
      <c r="H50" s="29"/>
      <c r="I50" s="29"/>
      <c r="J50" s="29"/>
      <c r="K50" s="29"/>
    </row>
    <row r="51" spans="1:11" ht="12.75" customHeight="1">
      <c r="B51" s="120" t="s">
        <v>299</v>
      </c>
      <c r="C51" s="136"/>
      <c r="D51" s="137"/>
    </row>
    <row r="52" spans="1:11" ht="12.75" customHeight="1">
      <c r="B52" s="138"/>
      <c r="C52" s="139" t="s">
        <v>300</v>
      </c>
      <c r="D52" s="119">
        <f>SUM(B30+B35+B44+B48)</f>
        <v>39</v>
      </c>
    </row>
    <row r="53" spans="1:11" ht="12.75" customHeight="1">
      <c r="B53" s="138"/>
      <c r="C53" s="139" t="s">
        <v>275</v>
      </c>
      <c r="D53" s="119">
        <f>SUM(D30+D35+D44+D48)</f>
        <v>67</v>
      </c>
    </row>
    <row r="54" spans="1:11" ht="12.75" customHeight="1">
      <c r="B54" s="138"/>
      <c r="C54" s="139" t="s">
        <v>276</v>
      </c>
      <c r="D54" s="119">
        <f>SUM(E30+E35+E44+E48)</f>
        <v>143</v>
      </c>
    </row>
    <row r="55" spans="1:11" ht="12.75" customHeight="1"/>
    <row r="56" spans="1:11" ht="12.75" customHeight="1">
      <c r="C56" s="123" t="s">
        <v>308</v>
      </c>
      <c r="D56" s="125"/>
      <c r="E56" s="125"/>
      <c r="F56" s="125"/>
      <c r="G56" s="130" t="s">
        <v>261</v>
      </c>
      <c r="H56" s="130" t="s">
        <v>274</v>
      </c>
    </row>
    <row r="57" spans="1:11" ht="12.75" customHeight="1">
      <c r="C57" s="146"/>
      <c r="D57" s="146"/>
      <c r="E57" s="128" t="s">
        <v>303</v>
      </c>
      <c r="G57" s="119">
        <f>SUM(G30+G35+G44+G48)</f>
        <v>15</v>
      </c>
      <c r="H57" s="133">
        <f>G57/(G62)</f>
        <v>0.22388059701492538</v>
      </c>
    </row>
    <row r="58" spans="1:11" ht="12.75" customHeight="1">
      <c r="C58" s="146"/>
      <c r="D58" s="146"/>
      <c r="E58" s="128" t="s">
        <v>304</v>
      </c>
      <c r="G58" s="119">
        <f>SUM(H30+H35+H44+H48)</f>
        <v>37</v>
      </c>
      <c r="H58" s="133">
        <f>G58/G62</f>
        <v>0.55223880597014929</v>
      </c>
    </row>
    <row r="59" spans="1:11" ht="12.75" customHeight="1">
      <c r="C59" s="146"/>
      <c r="D59" s="146"/>
      <c r="E59" s="128" t="s">
        <v>305</v>
      </c>
      <c r="G59" s="119">
        <f>SUM(I30+I35+I44+I48)</f>
        <v>15</v>
      </c>
      <c r="H59" s="133">
        <f>G59/G62</f>
        <v>0.22388059701492538</v>
      </c>
    </row>
    <row r="60" spans="1:11" ht="12.75" customHeight="1">
      <c r="C60" s="146"/>
      <c r="D60" s="146"/>
      <c r="E60" s="128" t="s">
        <v>306</v>
      </c>
      <c r="G60" s="119">
        <f>SUM(J30+J35+J44+J48)</f>
        <v>0</v>
      </c>
      <c r="H60" s="133">
        <f>G60/G62</f>
        <v>0</v>
      </c>
    </row>
    <row r="61" spans="1:11" ht="12.75" customHeight="1">
      <c r="C61" s="146"/>
      <c r="D61" s="146"/>
      <c r="E61" s="128" t="s">
        <v>307</v>
      </c>
      <c r="G61" s="145">
        <f>SUM(K30+K35+K44+K48)</f>
        <v>0</v>
      </c>
      <c r="H61" s="135">
        <f>G61/G62</f>
        <v>0</v>
      </c>
    </row>
    <row r="62" spans="1:11" ht="12.75" customHeight="1">
      <c r="C62" s="146"/>
      <c r="D62" s="146"/>
      <c r="E62" s="146"/>
      <c r="F62" s="128"/>
      <c r="G62" s="143">
        <f>SUM(G57:G61)</f>
        <v>67</v>
      </c>
      <c r="H62" s="133">
        <f>SUM(H57:H61)</f>
        <v>1</v>
      </c>
    </row>
  </sheetData>
  <mergeCells count="2">
    <mergeCell ref="G1:K1"/>
    <mergeCell ref="B1:E1"/>
  </mergeCells>
  <phoneticPr fontId="3" type="noConversion"/>
  <printOptions horizontalCentered="1" gridLines="1"/>
  <pageMargins left="0.5" right="0.5" top="1.5" bottom="1" header="0.5" footer="0.5"/>
  <pageSetup scale="80" orientation="landscape" r:id="rId1"/>
  <headerFooter alignWithMargins="0">
    <oddHeader>&amp;C&amp;"Arial,Bold"&amp;16 2010 Swimming Season
Connecticut Beach Action Durations</oddHeader>
    <oddFooter>&amp;R&amp;P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M88"/>
  <sheetViews>
    <sheetView zoomScaleNormal="100" workbookViewId="0">
      <pane ySplit="2" topLeftCell="A3" activePane="bottomLeft" state="frozen"/>
      <selection pane="bottomLeft"/>
    </sheetView>
  </sheetViews>
  <sheetFormatPr defaultRowHeight="12.75"/>
  <cols>
    <col min="1" max="1" width="11.42578125" style="6" customWidth="1"/>
    <col min="2" max="2" width="9" style="6" customWidth="1"/>
    <col min="3" max="3" width="41" style="6" customWidth="1"/>
    <col min="4" max="4" width="0.85546875" style="6" customWidth="1"/>
    <col min="5" max="5" width="9.140625" style="61"/>
    <col min="6" max="6" width="0.85546875" style="6" customWidth="1"/>
    <col min="7" max="9" width="9.140625" style="6"/>
    <col min="10" max="10" width="0.85546875" style="6" customWidth="1"/>
    <col min="11" max="16384" width="9.140625" style="6"/>
  </cols>
  <sheetData>
    <row r="1" spans="1:12" s="57" customFormat="1" ht="12" customHeight="1">
      <c r="B1" s="166" t="s">
        <v>31</v>
      </c>
      <c r="C1" s="166"/>
      <c r="D1" s="73"/>
      <c r="E1" s="74"/>
      <c r="F1" s="73"/>
      <c r="G1" s="165" t="s">
        <v>33</v>
      </c>
      <c r="H1" s="165"/>
      <c r="I1" s="165"/>
      <c r="J1" s="73"/>
      <c r="K1" s="166" t="s">
        <v>46</v>
      </c>
      <c r="L1" s="166"/>
    </row>
    <row r="2" spans="1:12" s="60" customFormat="1" ht="48.75" customHeight="1">
      <c r="A2" s="3" t="s">
        <v>16</v>
      </c>
      <c r="B2" s="3" t="s">
        <v>17</v>
      </c>
      <c r="C2" s="3" t="s">
        <v>11</v>
      </c>
      <c r="D2" s="3"/>
      <c r="E2" s="15" t="s">
        <v>32</v>
      </c>
      <c r="F2" s="3"/>
      <c r="G2" s="3" t="s">
        <v>186</v>
      </c>
      <c r="H2" s="3" t="s">
        <v>18</v>
      </c>
      <c r="I2" s="3" t="s">
        <v>19</v>
      </c>
      <c r="J2" s="3"/>
      <c r="K2" s="3" t="s">
        <v>20</v>
      </c>
      <c r="L2" s="3" t="s">
        <v>21</v>
      </c>
    </row>
    <row r="3" spans="1:12">
      <c r="A3" s="30" t="s">
        <v>49</v>
      </c>
      <c r="B3" s="30" t="s">
        <v>50</v>
      </c>
      <c r="C3" s="30" t="s">
        <v>51</v>
      </c>
      <c r="D3" s="5"/>
      <c r="E3" s="30">
        <v>98</v>
      </c>
      <c r="F3" s="5"/>
      <c r="G3" s="13" t="s">
        <v>34</v>
      </c>
      <c r="H3" s="82">
        <v>2</v>
      </c>
      <c r="I3" s="41">
        <f>H3/E3</f>
        <v>2.0408163265306121E-2</v>
      </c>
      <c r="J3" s="66"/>
      <c r="K3" s="42">
        <f>E3-H3</f>
        <v>96</v>
      </c>
      <c r="L3" s="41">
        <f>K3/E3</f>
        <v>0.97959183673469385</v>
      </c>
    </row>
    <row r="4" spans="1:12">
      <c r="A4" s="30" t="s">
        <v>49</v>
      </c>
      <c r="B4" s="30" t="s">
        <v>52</v>
      </c>
      <c r="C4" s="30" t="s">
        <v>53</v>
      </c>
      <c r="D4" s="5"/>
      <c r="E4" s="30">
        <v>98</v>
      </c>
      <c r="F4" s="5"/>
      <c r="G4" s="13" t="s">
        <v>34</v>
      </c>
      <c r="H4" s="82">
        <v>2</v>
      </c>
      <c r="I4" s="41">
        <f t="shared" ref="I4:I30" si="0">H4/E4</f>
        <v>2.0408163265306121E-2</v>
      </c>
      <c r="J4" s="66"/>
      <c r="K4" s="42">
        <f t="shared" ref="K4:K30" si="1">E4-H4</f>
        <v>96</v>
      </c>
      <c r="L4" s="41">
        <f t="shared" ref="L4:L30" si="2">K4/E4</f>
        <v>0.97959183673469385</v>
      </c>
    </row>
    <row r="5" spans="1:12">
      <c r="A5" s="30" t="s">
        <v>49</v>
      </c>
      <c r="B5" s="30" t="s">
        <v>54</v>
      </c>
      <c r="C5" s="30" t="s">
        <v>55</v>
      </c>
      <c r="D5" s="5"/>
      <c r="E5" s="30">
        <v>98</v>
      </c>
      <c r="F5" s="5"/>
      <c r="G5" s="13" t="s">
        <v>34</v>
      </c>
      <c r="H5" s="82">
        <v>7</v>
      </c>
      <c r="I5" s="41">
        <f t="shared" si="0"/>
        <v>7.1428571428571425E-2</v>
      </c>
      <c r="J5" s="66"/>
      <c r="K5" s="42">
        <f t="shared" si="1"/>
        <v>91</v>
      </c>
      <c r="L5" s="41">
        <f t="shared" si="2"/>
        <v>0.9285714285714286</v>
      </c>
    </row>
    <row r="6" spans="1:12">
      <c r="A6" s="30" t="s">
        <v>49</v>
      </c>
      <c r="B6" s="30" t="s">
        <v>56</v>
      </c>
      <c r="C6" s="30" t="s">
        <v>57</v>
      </c>
      <c r="D6" s="5"/>
      <c r="E6" s="30">
        <v>98</v>
      </c>
      <c r="F6" s="5"/>
      <c r="G6" s="13" t="s">
        <v>34</v>
      </c>
      <c r="H6" s="82">
        <v>4</v>
      </c>
      <c r="I6" s="41">
        <f t="shared" si="0"/>
        <v>4.0816326530612242E-2</v>
      </c>
      <c r="J6" s="66"/>
      <c r="K6" s="42">
        <f t="shared" si="1"/>
        <v>94</v>
      </c>
      <c r="L6" s="41">
        <f t="shared" si="2"/>
        <v>0.95918367346938771</v>
      </c>
    </row>
    <row r="7" spans="1:12">
      <c r="A7" s="30" t="s">
        <v>49</v>
      </c>
      <c r="B7" s="30" t="s">
        <v>58</v>
      </c>
      <c r="C7" s="30" t="s">
        <v>59</v>
      </c>
      <c r="D7" s="5"/>
      <c r="E7" s="30">
        <v>98</v>
      </c>
      <c r="F7" s="5"/>
      <c r="G7" s="13" t="s">
        <v>34</v>
      </c>
      <c r="H7" s="82">
        <v>2</v>
      </c>
      <c r="I7" s="41">
        <f t="shared" si="0"/>
        <v>2.0408163265306121E-2</v>
      </c>
      <c r="J7" s="66"/>
      <c r="K7" s="42">
        <f t="shared" si="1"/>
        <v>96</v>
      </c>
      <c r="L7" s="41">
        <f t="shared" si="2"/>
        <v>0.97959183673469385</v>
      </c>
    </row>
    <row r="8" spans="1:12">
      <c r="A8" s="30" t="s">
        <v>49</v>
      </c>
      <c r="B8" s="30" t="s">
        <v>60</v>
      </c>
      <c r="C8" s="30" t="s">
        <v>61</v>
      </c>
      <c r="D8" s="5"/>
      <c r="E8" s="30">
        <v>98</v>
      </c>
      <c r="F8" s="5"/>
      <c r="G8" s="13" t="s">
        <v>34</v>
      </c>
      <c r="H8" s="82">
        <v>7</v>
      </c>
      <c r="I8" s="41">
        <f t="shared" si="0"/>
        <v>7.1428571428571425E-2</v>
      </c>
      <c r="J8" s="66"/>
      <c r="K8" s="42">
        <f t="shared" si="1"/>
        <v>91</v>
      </c>
      <c r="L8" s="41">
        <f t="shared" si="2"/>
        <v>0.9285714285714286</v>
      </c>
    </row>
    <row r="9" spans="1:12">
      <c r="A9" s="30" t="s">
        <v>49</v>
      </c>
      <c r="B9" s="30" t="s">
        <v>62</v>
      </c>
      <c r="C9" s="30" t="s">
        <v>63</v>
      </c>
      <c r="D9" s="5"/>
      <c r="E9" s="30">
        <v>98</v>
      </c>
      <c r="F9" s="5"/>
      <c r="G9" s="13" t="s">
        <v>34</v>
      </c>
      <c r="H9" s="82">
        <v>7</v>
      </c>
      <c r="I9" s="41">
        <f t="shared" si="0"/>
        <v>7.1428571428571425E-2</v>
      </c>
      <c r="J9" s="66"/>
      <c r="K9" s="42">
        <f t="shared" si="1"/>
        <v>91</v>
      </c>
      <c r="L9" s="41">
        <f t="shared" si="2"/>
        <v>0.9285714285714286</v>
      </c>
    </row>
    <row r="10" spans="1:12">
      <c r="A10" s="30" t="s">
        <v>49</v>
      </c>
      <c r="B10" s="30" t="s">
        <v>64</v>
      </c>
      <c r="C10" s="30" t="s">
        <v>65</v>
      </c>
      <c r="D10" s="5"/>
      <c r="E10" s="30">
        <v>98</v>
      </c>
      <c r="F10" s="5"/>
      <c r="G10" s="13" t="s">
        <v>34</v>
      </c>
      <c r="H10" s="82">
        <v>1</v>
      </c>
      <c r="I10" s="41">
        <f t="shared" si="0"/>
        <v>1.020408163265306E-2</v>
      </c>
      <c r="J10" s="66"/>
      <c r="K10" s="42">
        <f t="shared" si="1"/>
        <v>97</v>
      </c>
      <c r="L10" s="41">
        <f t="shared" si="2"/>
        <v>0.98979591836734693</v>
      </c>
    </row>
    <row r="11" spans="1:12">
      <c r="A11" s="30" t="s">
        <v>49</v>
      </c>
      <c r="B11" s="30" t="s">
        <v>66</v>
      </c>
      <c r="C11" s="30" t="s">
        <v>67</v>
      </c>
      <c r="D11" s="5"/>
      <c r="E11" s="30">
        <v>98</v>
      </c>
      <c r="F11" s="5"/>
      <c r="G11" s="13" t="s">
        <v>34</v>
      </c>
      <c r="H11" s="82">
        <v>1</v>
      </c>
      <c r="I11" s="41">
        <f t="shared" si="0"/>
        <v>1.020408163265306E-2</v>
      </c>
      <c r="J11" s="66"/>
      <c r="K11" s="42">
        <f t="shared" si="1"/>
        <v>97</v>
      </c>
      <c r="L11" s="41">
        <f t="shared" si="2"/>
        <v>0.98979591836734693</v>
      </c>
    </row>
    <row r="12" spans="1:12">
      <c r="A12" s="30" t="s">
        <v>49</v>
      </c>
      <c r="B12" s="30" t="s">
        <v>68</v>
      </c>
      <c r="C12" s="30" t="s">
        <v>69</v>
      </c>
      <c r="D12" s="5"/>
      <c r="E12" s="30">
        <v>98</v>
      </c>
      <c r="F12" s="5"/>
      <c r="G12" s="13" t="s">
        <v>34</v>
      </c>
      <c r="H12" s="82">
        <v>2</v>
      </c>
      <c r="I12" s="41">
        <f t="shared" si="0"/>
        <v>2.0408163265306121E-2</v>
      </c>
      <c r="J12" s="66"/>
      <c r="K12" s="42">
        <f t="shared" si="1"/>
        <v>96</v>
      </c>
      <c r="L12" s="41">
        <f t="shared" si="2"/>
        <v>0.97959183673469385</v>
      </c>
    </row>
    <row r="13" spans="1:12">
      <c r="A13" s="30" t="s">
        <v>49</v>
      </c>
      <c r="B13" s="30" t="s">
        <v>70</v>
      </c>
      <c r="C13" s="30" t="s">
        <v>71</v>
      </c>
      <c r="D13" s="5"/>
      <c r="E13" s="30">
        <v>98</v>
      </c>
      <c r="F13" s="5"/>
      <c r="G13" s="13" t="s">
        <v>34</v>
      </c>
      <c r="H13" s="82">
        <v>2</v>
      </c>
      <c r="I13" s="41">
        <f t="shared" si="0"/>
        <v>2.0408163265306121E-2</v>
      </c>
      <c r="J13" s="66"/>
      <c r="K13" s="42">
        <f t="shared" si="1"/>
        <v>96</v>
      </c>
      <c r="L13" s="41">
        <f t="shared" si="2"/>
        <v>0.97959183673469385</v>
      </c>
    </row>
    <row r="14" spans="1:12">
      <c r="A14" s="30" t="s">
        <v>49</v>
      </c>
      <c r="B14" s="30" t="s">
        <v>72</v>
      </c>
      <c r="C14" s="30" t="s">
        <v>73</v>
      </c>
      <c r="D14" s="5"/>
      <c r="E14" s="30">
        <v>98</v>
      </c>
      <c r="F14" s="5"/>
      <c r="G14" s="13" t="s">
        <v>34</v>
      </c>
      <c r="H14" s="82">
        <v>2</v>
      </c>
      <c r="I14" s="41">
        <f t="shared" si="0"/>
        <v>2.0408163265306121E-2</v>
      </c>
      <c r="J14" s="66"/>
      <c r="K14" s="42">
        <f t="shared" si="1"/>
        <v>96</v>
      </c>
      <c r="L14" s="41">
        <f t="shared" si="2"/>
        <v>0.97959183673469385</v>
      </c>
    </row>
    <row r="15" spans="1:12">
      <c r="A15" s="30" t="s">
        <v>49</v>
      </c>
      <c r="B15" s="30" t="s">
        <v>74</v>
      </c>
      <c r="C15" s="30" t="s">
        <v>75</v>
      </c>
      <c r="D15" s="5"/>
      <c r="E15" s="30">
        <v>98</v>
      </c>
      <c r="F15" s="5"/>
      <c r="G15" s="13" t="s">
        <v>34</v>
      </c>
      <c r="H15" s="82">
        <v>11</v>
      </c>
      <c r="I15" s="41">
        <f t="shared" si="0"/>
        <v>0.11224489795918367</v>
      </c>
      <c r="J15" s="66"/>
      <c r="K15" s="42">
        <f t="shared" si="1"/>
        <v>87</v>
      </c>
      <c r="L15" s="41">
        <f t="shared" si="2"/>
        <v>0.88775510204081631</v>
      </c>
    </row>
    <row r="16" spans="1:12">
      <c r="A16" s="30" t="s">
        <v>49</v>
      </c>
      <c r="B16" s="30" t="s">
        <v>76</v>
      </c>
      <c r="C16" s="30" t="s">
        <v>77</v>
      </c>
      <c r="D16" s="5"/>
      <c r="E16" s="30">
        <v>98</v>
      </c>
      <c r="F16" s="5"/>
      <c r="G16" s="13" t="s">
        <v>34</v>
      </c>
      <c r="H16" s="82">
        <v>12</v>
      </c>
      <c r="I16" s="41">
        <f t="shared" si="0"/>
        <v>0.12244897959183673</v>
      </c>
      <c r="J16" s="66"/>
      <c r="K16" s="42">
        <f t="shared" si="1"/>
        <v>86</v>
      </c>
      <c r="L16" s="41">
        <f t="shared" si="2"/>
        <v>0.87755102040816324</v>
      </c>
    </row>
    <row r="17" spans="1:12">
      <c r="A17" s="30" t="s">
        <v>49</v>
      </c>
      <c r="B17" s="30" t="s">
        <v>78</v>
      </c>
      <c r="C17" s="30" t="s">
        <v>79</v>
      </c>
      <c r="D17" s="5"/>
      <c r="E17" s="30">
        <v>98</v>
      </c>
      <c r="F17" s="5"/>
      <c r="G17" s="13" t="s">
        <v>34</v>
      </c>
      <c r="H17" s="82">
        <v>2</v>
      </c>
      <c r="I17" s="41">
        <f t="shared" si="0"/>
        <v>2.0408163265306121E-2</v>
      </c>
      <c r="J17" s="66"/>
      <c r="K17" s="42">
        <f t="shared" si="1"/>
        <v>96</v>
      </c>
      <c r="L17" s="41">
        <f t="shared" si="2"/>
        <v>0.97959183673469385</v>
      </c>
    </row>
    <row r="18" spans="1:12">
      <c r="A18" s="30" t="s">
        <v>49</v>
      </c>
      <c r="B18" s="30" t="s">
        <v>80</v>
      </c>
      <c r="C18" s="30" t="s">
        <v>81</v>
      </c>
      <c r="D18" s="5"/>
      <c r="E18" s="30">
        <v>98</v>
      </c>
      <c r="F18" s="5"/>
      <c r="G18" s="13" t="s">
        <v>34</v>
      </c>
      <c r="H18" s="59">
        <v>1</v>
      </c>
      <c r="I18" s="41">
        <f t="shared" si="0"/>
        <v>1.020408163265306E-2</v>
      </c>
      <c r="J18" s="66"/>
      <c r="K18" s="42">
        <f t="shared" si="1"/>
        <v>97</v>
      </c>
      <c r="L18" s="41">
        <f t="shared" si="2"/>
        <v>0.98979591836734693</v>
      </c>
    </row>
    <row r="19" spans="1:12">
      <c r="A19" s="30" t="s">
        <v>49</v>
      </c>
      <c r="B19" s="30" t="s">
        <v>82</v>
      </c>
      <c r="C19" s="30" t="s">
        <v>83</v>
      </c>
      <c r="D19" s="5"/>
      <c r="E19" s="30">
        <v>98</v>
      </c>
      <c r="F19" s="5"/>
      <c r="G19" s="13" t="s">
        <v>34</v>
      </c>
      <c r="H19" s="59">
        <v>2</v>
      </c>
      <c r="I19" s="41">
        <f t="shared" si="0"/>
        <v>2.0408163265306121E-2</v>
      </c>
      <c r="J19" s="66"/>
      <c r="K19" s="42">
        <f t="shared" si="1"/>
        <v>96</v>
      </c>
      <c r="L19" s="41">
        <f t="shared" si="2"/>
        <v>0.97959183673469385</v>
      </c>
    </row>
    <row r="20" spans="1:12">
      <c r="A20" s="30" t="s">
        <v>49</v>
      </c>
      <c r="B20" s="30" t="s">
        <v>84</v>
      </c>
      <c r="C20" s="30" t="s">
        <v>85</v>
      </c>
      <c r="D20" s="5"/>
      <c r="E20" s="30">
        <v>98</v>
      </c>
      <c r="F20" s="5"/>
      <c r="G20" s="13" t="s">
        <v>34</v>
      </c>
      <c r="H20" s="59">
        <v>7</v>
      </c>
      <c r="I20" s="41">
        <f t="shared" si="0"/>
        <v>7.1428571428571425E-2</v>
      </c>
      <c r="J20" s="66"/>
      <c r="K20" s="42">
        <f t="shared" si="1"/>
        <v>91</v>
      </c>
      <c r="L20" s="41">
        <f t="shared" si="2"/>
        <v>0.9285714285714286</v>
      </c>
    </row>
    <row r="21" spans="1:12">
      <c r="A21" s="30" t="s">
        <v>49</v>
      </c>
      <c r="B21" s="30" t="s">
        <v>86</v>
      </c>
      <c r="C21" s="30" t="s">
        <v>87</v>
      </c>
      <c r="D21" s="5"/>
      <c r="E21" s="30">
        <v>98</v>
      </c>
      <c r="F21" s="5"/>
      <c r="G21" s="13" t="s">
        <v>34</v>
      </c>
      <c r="H21" s="59">
        <v>2</v>
      </c>
      <c r="I21" s="41">
        <f t="shared" si="0"/>
        <v>2.0408163265306121E-2</v>
      </c>
      <c r="J21" s="66"/>
      <c r="K21" s="42">
        <f t="shared" si="1"/>
        <v>96</v>
      </c>
      <c r="L21" s="41">
        <f t="shared" si="2"/>
        <v>0.97959183673469385</v>
      </c>
    </row>
    <row r="22" spans="1:12">
      <c r="A22" s="30" t="s">
        <v>49</v>
      </c>
      <c r="B22" s="30" t="s">
        <v>88</v>
      </c>
      <c r="C22" s="30" t="s">
        <v>89</v>
      </c>
      <c r="D22" s="5"/>
      <c r="E22" s="30">
        <v>98</v>
      </c>
      <c r="F22" s="5"/>
      <c r="G22" s="13" t="s">
        <v>34</v>
      </c>
      <c r="H22" s="59">
        <v>2</v>
      </c>
      <c r="I22" s="41">
        <f t="shared" si="0"/>
        <v>2.0408163265306121E-2</v>
      </c>
      <c r="J22" s="66"/>
      <c r="K22" s="42">
        <f t="shared" si="1"/>
        <v>96</v>
      </c>
      <c r="L22" s="41">
        <f t="shared" si="2"/>
        <v>0.97959183673469385</v>
      </c>
    </row>
    <row r="23" spans="1:12">
      <c r="A23" s="30" t="s">
        <v>49</v>
      </c>
      <c r="B23" s="30" t="s">
        <v>90</v>
      </c>
      <c r="C23" s="30" t="s">
        <v>91</v>
      </c>
      <c r="D23" s="5"/>
      <c r="E23" s="30">
        <v>98</v>
      </c>
      <c r="F23" s="5"/>
      <c r="G23" s="40"/>
      <c r="H23" s="40"/>
      <c r="I23" s="41">
        <f t="shared" si="0"/>
        <v>0</v>
      </c>
      <c r="J23" s="66"/>
      <c r="K23" s="42">
        <f t="shared" si="1"/>
        <v>98</v>
      </c>
      <c r="L23" s="41">
        <f t="shared" si="2"/>
        <v>1</v>
      </c>
    </row>
    <row r="24" spans="1:12">
      <c r="A24" s="30" t="s">
        <v>49</v>
      </c>
      <c r="B24" s="30" t="s">
        <v>92</v>
      </c>
      <c r="C24" s="30" t="s">
        <v>93</v>
      </c>
      <c r="D24" s="5"/>
      <c r="E24" s="30">
        <v>98</v>
      </c>
      <c r="F24" s="5"/>
      <c r="G24" s="13" t="s">
        <v>34</v>
      </c>
      <c r="H24" s="59">
        <v>4</v>
      </c>
      <c r="I24" s="41">
        <f t="shared" si="0"/>
        <v>4.0816326530612242E-2</v>
      </c>
      <c r="J24" s="66"/>
      <c r="K24" s="42">
        <f t="shared" si="1"/>
        <v>94</v>
      </c>
      <c r="L24" s="41">
        <f t="shared" si="2"/>
        <v>0.95918367346938771</v>
      </c>
    </row>
    <row r="25" spans="1:12">
      <c r="A25" s="30" t="s">
        <v>49</v>
      </c>
      <c r="B25" s="30" t="s">
        <v>94</v>
      </c>
      <c r="C25" s="30" t="s">
        <v>95</v>
      </c>
      <c r="D25" s="5"/>
      <c r="E25" s="30">
        <v>98</v>
      </c>
      <c r="F25" s="5"/>
      <c r="G25" s="13" t="s">
        <v>34</v>
      </c>
      <c r="H25" s="59">
        <v>2</v>
      </c>
      <c r="I25" s="41">
        <f t="shared" si="0"/>
        <v>2.0408163265306121E-2</v>
      </c>
      <c r="J25" s="66"/>
      <c r="K25" s="42">
        <f t="shared" si="1"/>
        <v>96</v>
      </c>
      <c r="L25" s="41">
        <f t="shared" si="2"/>
        <v>0.97959183673469385</v>
      </c>
    </row>
    <row r="26" spans="1:12">
      <c r="A26" s="30" t="s">
        <v>49</v>
      </c>
      <c r="B26" s="30" t="s">
        <v>96</v>
      </c>
      <c r="C26" s="30" t="s">
        <v>35</v>
      </c>
      <c r="D26" s="5"/>
      <c r="E26" s="30">
        <v>98</v>
      </c>
      <c r="F26" s="5"/>
      <c r="G26" s="13" t="s">
        <v>34</v>
      </c>
      <c r="H26" s="59">
        <v>9</v>
      </c>
      <c r="I26" s="41">
        <f t="shared" si="0"/>
        <v>9.1836734693877556E-2</v>
      </c>
      <c r="J26" s="66"/>
      <c r="K26" s="42">
        <f t="shared" si="1"/>
        <v>89</v>
      </c>
      <c r="L26" s="41">
        <f t="shared" si="2"/>
        <v>0.90816326530612246</v>
      </c>
    </row>
    <row r="27" spans="1:12">
      <c r="A27" s="30" t="s">
        <v>49</v>
      </c>
      <c r="B27" s="30" t="s">
        <v>97</v>
      </c>
      <c r="C27" s="30" t="s">
        <v>98</v>
      </c>
      <c r="D27" s="5"/>
      <c r="E27" s="30">
        <v>98</v>
      </c>
      <c r="F27" s="5"/>
      <c r="G27" s="13" t="s">
        <v>34</v>
      </c>
      <c r="H27" s="59">
        <v>2</v>
      </c>
      <c r="I27" s="41">
        <f t="shared" si="0"/>
        <v>2.0408163265306121E-2</v>
      </c>
      <c r="J27" s="66"/>
      <c r="K27" s="42">
        <f t="shared" si="1"/>
        <v>96</v>
      </c>
      <c r="L27" s="41">
        <f t="shared" si="2"/>
        <v>0.97959183673469385</v>
      </c>
    </row>
    <row r="28" spans="1:12">
      <c r="A28" s="30" t="s">
        <v>49</v>
      </c>
      <c r="B28" s="30" t="s">
        <v>99</v>
      </c>
      <c r="C28" s="30" t="s">
        <v>100</v>
      </c>
      <c r="D28" s="5"/>
      <c r="E28" s="30">
        <v>98</v>
      </c>
      <c r="F28" s="5"/>
      <c r="G28" s="13" t="s">
        <v>34</v>
      </c>
      <c r="H28" s="59">
        <v>2</v>
      </c>
      <c r="I28" s="41">
        <f t="shared" si="0"/>
        <v>2.0408163265306121E-2</v>
      </c>
      <c r="J28" s="66"/>
      <c r="K28" s="42">
        <f t="shared" si="1"/>
        <v>96</v>
      </c>
      <c r="L28" s="41">
        <f t="shared" si="2"/>
        <v>0.97959183673469385</v>
      </c>
    </row>
    <row r="29" spans="1:12">
      <c r="A29" s="30" t="s">
        <v>49</v>
      </c>
      <c r="B29" s="30" t="s">
        <v>101</v>
      </c>
      <c r="C29" s="30" t="s">
        <v>102</v>
      </c>
      <c r="D29" s="5"/>
      <c r="E29" s="30">
        <v>98</v>
      </c>
      <c r="F29" s="5"/>
      <c r="G29" s="13" t="s">
        <v>34</v>
      </c>
      <c r="H29" s="59">
        <v>1</v>
      </c>
      <c r="I29" s="41">
        <f t="shared" si="0"/>
        <v>1.020408163265306E-2</v>
      </c>
      <c r="J29" s="66"/>
      <c r="K29" s="42">
        <f t="shared" si="1"/>
        <v>97</v>
      </c>
      <c r="L29" s="41">
        <f t="shared" si="2"/>
        <v>0.98979591836734693</v>
      </c>
    </row>
    <row r="30" spans="1:12">
      <c r="A30" s="31" t="s">
        <v>49</v>
      </c>
      <c r="B30" s="31" t="s">
        <v>103</v>
      </c>
      <c r="C30" s="31" t="s">
        <v>104</v>
      </c>
      <c r="D30" s="67"/>
      <c r="E30" s="31">
        <v>98</v>
      </c>
      <c r="F30" s="67"/>
      <c r="G30" s="69" t="s">
        <v>34</v>
      </c>
      <c r="H30" s="71">
        <v>7</v>
      </c>
      <c r="I30" s="44">
        <f t="shared" si="0"/>
        <v>7.1428571428571425E-2</v>
      </c>
      <c r="J30" s="68"/>
      <c r="K30" s="45">
        <f t="shared" si="1"/>
        <v>91</v>
      </c>
      <c r="L30" s="44">
        <f t="shared" si="2"/>
        <v>0.9285714285714286</v>
      </c>
    </row>
    <row r="31" spans="1:12">
      <c r="A31" s="33"/>
      <c r="B31" s="34">
        <f>COUNTA(B3:B30)</f>
        <v>28</v>
      </c>
      <c r="C31" s="33"/>
      <c r="E31" s="39">
        <f>SUM(E3:E30)</f>
        <v>2744</v>
      </c>
      <c r="F31" s="46"/>
      <c r="G31" s="34">
        <f>COUNTA(G3:G30)</f>
        <v>27</v>
      </c>
      <c r="H31" s="39">
        <f>SUM(H3:H30)</f>
        <v>105</v>
      </c>
      <c r="I31" s="47">
        <f>H31/E31</f>
        <v>3.826530612244898E-2</v>
      </c>
      <c r="J31" s="48"/>
      <c r="K31" s="39">
        <f>SUM(K3:K30)</f>
        <v>2639</v>
      </c>
      <c r="L31" s="47">
        <f>K31/E31</f>
        <v>0.96173469387755106</v>
      </c>
    </row>
    <row r="32" spans="1:12" ht="8.25" customHeight="1">
      <c r="A32" s="33"/>
      <c r="B32" s="34"/>
      <c r="C32" s="33"/>
      <c r="E32" s="39"/>
      <c r="F32" s="46"/>
      <c r="G32" s="34"/>
      <c r="H32" s="39"/>
      <c r="I32" s="47"/>
      <c r="J32" s="48"/>
      <c r="K32" s="39"/>
      <c r="L32" s="47"/>
    </row>
    <row r="33" spans="1:12">
      <c r="A33" s="30" t="s">
        <v>105</v>
      </c>
      <c r="B33" s="30" t="s">
        <v>106</v>
      </c>
      <c r="C33" s="30" t="s">
        <v>107</v>
      </c>
      <c r="D33" s="5"/>
      <c r="E33" s="30">
        <v>98</v>
      </c>
      <c r="F33" s="5"/>
      <c r="G33" s="13" t="s">
        <v>34</v>
      </c>
      <c r="H33" s="40">
        <v>2</v>
      </c>
      <c r="I33" s="41">
        <f t="shared" ref="I33:I38" si="3">H33/E33</f>
        <v>2.0408163265306121E-2</v>
      </c>
      <c r="J33" s="66"/>
      <c r="K33" s="42">
        <f>E33-H33</f>
        <v>96</v>
      </c>
      <c r="L33" s="41">
        <f t="shared" ref="L33:L38" si="4">K33/E33</f>
        <v>0.97959183673469385</v>
      </c>
    </row>
    <row r="34" spans="1:12">
      <c r="A34" s="30" t="s">
        <v>105</v>
      </c>
      <c r="B34" s="30" t="s">
        <v>108</v>
      </c>
      <c r="C34" s="30" t="s">
        <v>109</v>
      </c>
      <c r="D34" s="5"/>
      <c r="E34" s="30">
        <v>98</v>
      </c>
      <c r="F34" s="5"/>
      <c r="G34" s="40"/>
      <c r="H34" s="40"/>
      <c r="I34" s="41">
        <f t="shared" si="3"/>
        <v>0</v>
      </c>
      <c r="J34" s="66"/>
      <c r="K34" s="42">
        <f>E34-H34</f>
        <v>98</v>
      </c>
      <c r="L34" s="41">
        <f t="shared" si="4"/>
        <v>1</v>
      </c>
    </row>
    <row r="35" spans="1:12">
      <c r="A35" s="30" t="s">
        <v>105</v>
      </c>
      <c r="B35" s="30" t="s">
        <v>110</v>
      </c>
      <c r="C35" s="30" t="s">
        <v>111</v>
      </c>
      <c r="D35" s="5"/>
      <c r="E35" s="30">
        <v>98</v>
      </c>
      <c r="F35" s="5"/>
      <c r="G35" s="13" t="s">
        <v>34</v>
      </c>
      <c r="H35" s="40">
        <v>5</v>
      </c>
      <c r="I35" s="41">
        <f t="shared" si="3"/>
        <v>5.1020408163265307E-2</v>
      </c>
      <c r="J35" s="66"/>
      <c r="K35" s="42">
        <f>E35-H35</f>
        <v>93</v>
      </c>
      <c r="L35" s="41">
        <f t="shared" si="4"/>
        <v>0.94897959183673475</v>
      </c>
    </row>
    <row r="36" spans="1:12">
      <c r="A36" s="30" t="s">
        <v>105</v>
      </c>
      <c r="B36" s="30" t="s">
        <v>112</v>
      </c>
      <c r="C36" s="30" t="s">
        <v>113</v>
      </c>
      <c r="D36" s="5"/>
      <c r="E36" s="30">
        <v>98</v>
      </c>
      <c r="F36" s="5"/>
      <c r="G36" s="13" t="s">
        <v>34</v>
      </c>
      <c r="H36" s="40">
        <v>1</v>
      </c>
      <c r="I36" s="41">
        <f t="shared" si="3"/>
        <v>1.020408163265306E-2</v>
      </c>
      <c r="J36" s="66"/>
      <c r="K36" s="42">
        <f>E36-H36</f>
        <v>97</v>
      </c>
      <c r="L36" s="41">
        <f t="shared" si="4"/>
        <v>0.98979591836734693</v>
      </c>
    </row>
    <row r="37" spans="1:12">
      <c r="A37" s="31" t="s">
        <v>105</v>
      </c>
      <c r="B37" s="31" t="s">
        <v>114</v>
      </c>
      <c r="C37" s="31" t="s">
        <v>115</v>
      </c>
      <c r="D37" s="67"/>
      <c r="E37" s="31">
        <v>98</v>
      </c>
      <c r="F37" s="67"/>
      <c r="G37" s="43"/>
      <c r="H37" s="43"/>
      <c r="I37" s="44">
        <f t="shared" si="3"/>
        <v>0</v>
      </c>
      <c r="J37" s="68"/>
      <c r="K37" s="45">
        <f>E37-H37</f>
        <v>98</v>
      </c>
      <c r="L37" s="44">
        <f t="shared" si="4"/>
        <v>1</v>
      </c>
    </row>
    <row r="38" spans="1:12">
      <c r="A38" s="30"/>
      <c r="B38" s="34">
        <f>COUNTA(B33:B37)</f>
        <v>5</v>
      </c>
      <c r="C38" s="29"/>
      <c r="D38" s="5"/>
      <c r="E38" s="39">
        <f>SUM(E33:E37)</f>
        <v>490</v>
      </c>
      <c r="F38" s="5"/>
      <c r="G38" s="34">
        <f>COUNTA(G33:G37)</f>
        <v>3</v>
      </c>
      <c r="H38" s="39">
        <f>SUM(H33:H37)</f>
        <v>8</v>
      </c>
      <c r="I38" s="47">
        <f t="shared" si="3"/>
        <v>1.6326530612244899E-2</v>
      </c>
      <c r="J38" s="48"/>
      <c r="K38" s="39">
        <f>SUM(K33:K37)</f>
        <v>482</v>
      </c>
      <c r="L38" s="47">
        <f t="shared" si="4"/>
        <v>0.98367346938775513</v>
      </c>
    </row>
    <row r="39" spans="1:12" ht="8.25" customHeight="1">
      <c r="A39" s="33"/>
      <c r="B39" s="34"/>
      <c r="C39" s="33"/>
      <c r="E39" s="39"/>
      <c r="F39" s="46"/>
      <c r="G39" s="34"/>
      <c r="H39" s="39"/>
      <c r="I39" s="47"/>
      <c r="J39" s="48"/>
      <c r="K39" s="39"/>
      <c r="L39" s="47"/>
    </row>
    <row r="40" spans="1:12">
      <c r="A40" s="30" t="s">
        <v>116</v>
      </c>
      <c r="B40" s="30" t="s">
        <v>117</v>
      </c>
      <c r="C40" s="30" t="s">
        <v>118</v>
      </c>
      <c r="D40" s="5"/>
      <c r="E40" s="30">
        <v>98</v>
      </c>
      <c r="F40" s="5"/>
      <c r="G40" s="40"/>
      <c r="H40" s="40"/>
      <c r="I40" s="41">
        <f t="shared" ref="I40:I58" si="5">H40/E40</f>
        <v>0</v>
      </c>
      <c r="J40" s="66"/>
      <c r="K40" s="42">
        <f t="shared" ref="K40:K58" si="6">E40-H40</f>
        <v>98</v>
      </c>
      <c r="L40" s="41">
        <f t="shared" ref="L40:L58" si="7">K40/E40</f>
        <v>1</v>
      </c>
    </row>
    <row r="41" spans="1:12">
      <c r="A41" s="30" t="s">
        <v>116</v>
      </c>
      <c r="B41" s="30" t="s">
        <v>119</v>
      </c>
      <c r="C41" s="30" t="s">
        <v>120</v>
      </c>
      <c r="D41" s="5"/>
      <c r="E41" s="30">
        <v>98</v>
      </c>
      <c r="F41" s="5"/>
      <c r="G41" s="40"/>
      <c r="H41" s="40"/>
      <c r="I41" s="41">
        <f t="shared" si="5"/>
        <v>0</v>
      </c>
      <c r="J41" s="66"/>
      <c r="K41" s="42">
        <f t="shared" si="6"/>
        <v>98</v>
      </c>
      <c r="L41" s="41">
        <f t="shared" si="7"/>
        <v>1</v>
      </c>
    </row>
    <row r="42" spans="1:12">
      <c r="A42" s="30" t="s">
        <v>116</v>
      </c>
      <c r="B42" s="30" t="s">
        <v>121</v>
      </c>
      <c r="C42" s="30" t="s">
        <v>122</v>
      </c>
      <c r="D42" s="5"/>
      <c r="E42" s="30">
        <v>98</v>
      </c>
      <c r="F42" s="5"/>
      <c r="G42" s="13" t="s">
        <v>34</v>
      </c>
      <c r="H42" s="82">
        <v>2</v>
      </c>
      <c r="I42" s="41">
        <f t="shared" si="5"/>
        <v>2.0408163265306121E-2</v>
      </c>
      <c r="J42" s="66"/>
      <c r="K42" s="42">
        <f t="shared" si="6"/>
        <v>96</v>
      </c>
      <c r="L42" s="41">
        <f t="shared" si="7"/>
        <v>0.97959183673469385</v>
      </c>
    </row>
    <row r="43" spans="1:12">
      <c r="A43" s="30" t="s">
        <v>116</v>
      </c>
      <c r="B43" s="30" t="s">
        <v>123</v>
      </c>
      <c r="C43" s="30" t="s">
        <v>124</v>
      </c>
      <c r="D43" s="5"/>
      <c r="E43" s="30">
        <v>98</v>
      </c>
      <c r="F43" s="5"/>
      <c r="G43" s="13" t="s">
        <v>34</v>
      </c>
      <c r="H43" s="82">
        <v>2</v>
      </c>
      <c r="I43" s="41">
        <f t="shared" si="5"/>
        <v>2.0408163265306121E-2</v>
      </c>
      <c r="J43" s="66"/>
      <c r="K43" s="42">
        <f t="shared" si="6"/>
        <v>96</v>
      </c>
      <c r="L43" s="41">
        <f t="shared" si="7"/>
        <v>0.97959183673469385</v>
      </c>
    </row>
    <row r="44" spans="1:12">
      <c r="A44" s="30" t="s">
        <v>116</v>
      </c>
      <c r="B44" s="30" t="s">
        <v>125</v>
      </c>
      <c r="C44" s="30" t="s">
        <v>126</v>
      </c>
      <c r="D44" s="5"/>
      <c r="E44" s="30">
        <v>98</v>
      </c>
      <c r="F44" s="5"/>
      <c r="G44" s="13" t="s">
        <v>34</v>
      </c>
      <c r="H44" s="82">
        <v>3</v>
      </c>
      <c r="I44" s="41">
        <f t="shared" si="5"/>
        <v>3.0612244897959183E-2</v>
      </c>
      <c r="J44" s="66"/>
      <c r="K44" s="42">
        <f t="shared" si="6"/>
        <v>95</v>
      </c>
      <c r="L44" s="41">
        <f t="shared" si="7"/>
        <v>0.96938775510204078</v>
      </c>
    </row>
    <row r="45" spans="1:12">
      <c r="A45" s="30" t="s">
        <v>116</v>
      </c>
      <c r="B45" s="30" t="s">
        <v>127</v>
      </c>
      <c r="C45" s="30" t="s">
        <v>128</v>
      </c>
      <c r="D45" s="5"/>
      <c r="E45" s="30">
        <v>98</v>
      </c>
      <c r="F45" s="5"/>
      <c r="G45" s="40"/>
      <c r="H45" s="40"/>
      <c r="I45" s="41">
        <f t="shared" si="5"/>
        <v>0</v>
      </c>
      <c r="J45" s="66"/>
      <c r="K45" s="42">
        <f t="shared" si="6"/>
        <v>98</v>
      </c>
      <c r="L45" s="41">
        <f t="shared" si="7"/>
        <v>1</v>
      </c>
    </row>
    <row r="46" spans="1:12">
      <c r="A46" s="30" t="s">
        <v>116</v>
      </c>
      <c r="B46" s="30" t="s">
        <v>129</v>
      </c>
      <c r="C46" s="30" t="s">
        <v>130</v>
      </c>
      <c r="D46" s="5"/>
      <c r="E46" s="30">
        <v>98</v>
      </c>
      <c r="F46" s="5"/>
      <c r="G46" s="40"/>
      <c r="H46" s="40"/>
      <c r="I46" s="41">
        <f t="shared" si="5"/>
        <v>0</v>
      </c>
      <c r="J46" s="66"/>
      <c r="K46" s="42">
        <f t="shared" si="6"/>
        <v>98</v>
      </c>
      <c r="L46" s="41">
        <f t="shared" si="7"/>
        <v>1</v>
      </c>
    </row>
    <row r="47" spans="1:12">
      <c r="A47" s="30" t="s">
        <v>116</v>
      </c>
      <c r="B47" s="30" t="s">
        <v>131</v>
      </c>
      <c r="C47" s="30" t="s">
        <v>132</v>
      </c>
      <c r="D47" s="5"/>
      <c r="E47" s="30">
        <v>98</v>
      </c>
      <c r="F47" s="5"/>
      <c r="G47" s="40"/>
      <c r="H47" s="40"/>
      <c r="I47" s="41">
        <f t="shared" si="5"/>
        <v>0</v>
      </c>
      <c r="J47" s="66"/>
      <c r="K47" s="42">
        <f t="shared" si="6"/>
        <v>98</v>
      </c>
      <c r="L47" s="41">
        <f t="shared" si="7"/>
        <v>1</v>
      </c>
    </row>
    <row r="48" spans="1:12">
      <c r="A48" s="30" t="s">
        <v>116</v>
      </c>
      <c r="B48" s="30" t="s">
        <v>133</v>
      </c>
      <c r="C48" s="30" t="s">
        <v>134</v>
      </c>
      <c r="D48" s="5"/>
      <c r="E48" s="30">
        <v>98</v>
      </c>
      <c r="F48" s="5"/>
      <c r="G48" s="13"/>
      <c r="H48" s="40"/>
      <c r="I48" s="41">
        <f t="shared" si="5"/>
        <v>0</v>
      </c>
      <c r="J48" s="66"/>
      <c r="K48" s="42">
        <f t="shared" si="6"/>
        <v>98</v>
      </c>
      <c r="L48" s="41">
        <f t="shared" si="7"/>
        <v>1</v>
      </c>
    </row>
    <row r="49" spans="1:13">
      <c r="A49" s="30" t="s">
        <v>116</v>
      </c>
      <c r="B49" s="30" t="s">
        <v>135</v>
      </c>
      <c r="C49" s="30" t="s">
        <v>136</v>
      </c>
      <c r="D49" s="5"/>
      <c r="E49" s="30">
        <v>98</v>
      </c>
      <c r="F49" s="5"/>
      <c r="G49" s="40"/>
      <c r="H49" s="40"/>
      <c r="I49" s="41">
        <f t="shared" si="5"/>
        <v>0</v>
      </c>
      <c r="J49" s="66"/>
      <c r="K49" s="42">
        <f t="shared" si="6"/>
        <v>98</v>
      </c>
      <c r="L49" s="41">
        <f t="shared" si="7"/>
        <v>1</v>
      </c>
    </row>
    <row r="50" spans="1:13">
      <c r="A50" s="30" t="s">
        <v>116</v>
      </c>
      <c r="B50" s="30" t="s">
        <v>137</v>
      </c>
      <c r="C50" s="30" t="s">
        <v>138</v>
      </c>
      <c r="D50" s="5"/>
      <c r="E50" s="30">
        <v>98</v>
      </c>
      <c r="F50" s="5"/>
      <c r="G50" s="40"/>
      <c r="H50" s="40"/>
      <c r="I50" s="41">
        <f t="shared" si="5"/>
        <v>0</v>
      </c>
      <c r="J50" s="66"/>
      <c r="K50" s="42">
        <f t="shared" si="6"/>
        <v>98</v>
      </c>
      <c r="L50" s="41">
        <f t="shared" si="7"/>
        <v>1</v>
      </c>
    </row>
    <row r="51" spans="1:13">
      <c r="A51" s="30" t="s">
        <v>116</v>
      </c>
      <c r="B51" s="30" t="s">
        <v>139</v>
      </c>
      <c r="C51" s="30" t="s">
        <v>140</v>
      </c>
      <c r="D51" s="5"/>
      <c r="E51" s="30">
        <v>98</v>
      </c>
      <c r="F51" s="5"/>
      <c r="G51" s="13" t="s">
        <v>34</v>
      </c>
      <c r="H51" s="82">
        <v>2</v>
      </c>
      <c r="I51" s="41">
        <f t="shared" si="5"/>
        <v>2.0408163265306121E-2</v>
      </c>
      <c r="J51" s="66"/>
      <c r="K51" s="42">
        <f t="shared" si="6"/>
        <v>96</v>
      </c>
      <c r="L51" s="41">
        <f t="shared" si="7"/>
        <v>0.97959183673469385</v>
      </c>
    </row>
    <row r="52" spans="1:13">
      <c r="A52" s="30" t="s">
        <v>116</v>
      </c>
      <c r="B52" s="30" t="s">
        <v>141</v>
      </c>
      <c r="C52" s="30" t="s">
        <v>142</v>
      </c>
      <c r="D52" s="5"/>
      <c r="E52" s="30">
        <v>98</v>
      </c>
      <c r="F52" s="5"/>
      <c r="G52" s="13" t="s">
        <v>34</v>
      </c>
      <c r="H52" s="82">
        <v>2</v>
      </c>
      <c r="I52" s="41">
        <f t="shared" si="5"/>
        <v>2.0408163265306121E-2</v>
      </c>
      <c r="J52" s="66"/>
      <c r="K52" s="42">
        <f t="shared" si="6"/>
        <v>96</v>
      </c>
      <c r="L52" s="41">
        <f t="shared" si="7"/>
        <v>0.97959183673469385</v>
      </c>
    </row>
    <row r="53" spans="1:13">
      <c r="A53" s="30" t="s">
        <v>116</v>
      </c>
      <c r="B53" s="30" t="s">
        <v>143</v>
      </c>
      <c r="C53" s="30" t="s">
        <v>144</v>
      </c>
      <c r="D53" s="5"/>
      <c r="E53" s="30">
        <v>98</v>
      </c>
      <c r="F53" s="5"/>
      <c r="G53" s="40"/>
      <c r="H53" s="40"/>
      <c r="I53" s="41">
        <f t="shared" si="5"/>
        <v>0</v>
      </c>
      <c r="J53" s="66"/>
      <c r="K53" s="42">
        <f t="shared" si="6"/>
        <v>98</v>
      </c>
      <c r="L53" s="41">
        <f t="shared" si="7"/>
        <v>1</v>
      </c>
    </row>
    <row r="54" spans="1:13">
      <c r="A54" s="30" t="s">
        <v>116</v>
      </c>
      <c r="B54" s="30" t="s">
        <v>145</v>
      </c>
      <c r="C54" s="30" t="s">
        <v>146</v>
      </c>
      <c r="D54" s="5"/>
      <c r="E54" s="30">
        <v>98</v>
      </c>
      <c r="F54" s="5"/>
      <c r="G54" s="40"/>
      <c r="H54" s="40"/>
      <c r="I54" s="41">
        <f t="shared" si="5"/>
        <v>0</v>
      </c>
      <c r="J54" s="66"/>
      <c r="K54" s="42">
        <f t="shared" si="6"/>
        <v>98</v>
      </c>
      <c r="L54" s="41">
        <f t="shared" si="7"/>
        <v>1</v>
      </c>
    </row>
    <row r="55" spans="1:13">
      <c r="A55" s="30" t="s">
        <v>116</v>
      </c>
      <c r="B55" s="30" t="s">
        <v>147</v>
      </c>
      <c r="C55" s="30" t="s">
        <v>148</v>
      </c>
      <c r="D55" s="5"/>
      <c r="E55" s="30">
        <v>98</v>
      </c>
      <c r="F55" s="5"/>
      <c r="G55" s="13" t="s">
        <v>34</v>
      </c>
      <c r="H55" s="82">
        <v>2</v>
      </c>
      <c r="I55" s="41">
        <f t="shared" si="5"/>
        <v>2.0408163265306121E-2</v>
      </c>
      <c r="J55" s="66"/>
      <c r="K55" s="42">
        <f t="shared" si="6"/>
        <v>96</v>
      </c>
      <c r="L55" s="41">
        <f t="shared" si="7"/>
        <v>0.97959183673469385</v>
      </c>
    </row>
    <row r="56" spans="1:13">
      <c r="A56" s="30" t="s">
        <v>116</v>
      </c>
      <c r="B56" s="30" t="s">
        <v>149</v>
      </c>
      <c r="C56" s="30" t="s">
        <v>150</v>
      </c>
      <c r="D56" s="5"/>
      <c r="E56" s="30">
        <v>98</v>
      </c>
      <c r="F56" s="5"/>
      <c r="G56" s="13" t="s">
        <v>34</v>
      </c>
      <c r="H56" s="82">
        <v>2</v>
      </c>
      <c r="I56" s="41">
        <f t="shared" si="5"/>
        <v>2.0408163265306121E-2</v>
      </c>
      <c r="J56" s="66"/>
      <c r="K56" s="42">
        <f t="shared" si="6"/>
        <v>96</v>
      </c>
      <c r="L56" s="41">
        <f t="shared" si="7"/>
        <v>0.97959183673469385</v>
      </c>
      <c r="M56" s="38"/>
    </row>
    <row r="57" spans="1:13">
      <c r="A57" s="30" t="s">
        <v>116</v>
      </c>
      <c r="B57" s="30" t="s">
        <v>151</v>
      </c>
      <c r="C57" s="30" t="s">
        <v>152</v>
      </c>
      <c r="D57" s="5"/>
      <c r="E57" s="30">
        <v>98</v>
      </c>
      <c r="F57" s="5"/>
      <c r="G57" s="40"/>
      <c r="H57" s="40"/>
      <c r="I57" s="41">
        <f t="shared" si="5"/>
        <v>0</v>
      </c>
      <c r="J57" s="66"/>
      <c r="K57" s="42">
        <f t="shared" si="6"/>
        <v>98</v>
      </c>
      <c r="L57" s="41">
        <f t="shared" si="7"/>
        <v>1</v>
      </c>
    </row>
    <row r="58" spans="1:13">
      <c r="A58" s="31" t="s">
        <v>116</v>
      </c>
      <c r="B58" s="31" t="s">
        <v>153</v>
      </c>
      <c r="C58" s="31" t="s">
        <v>154</v>
      </c>
      <c r="D58" s="5"/>
      <c r="E58" s="31">
        <v>98</v>
      </c>
      <c r="F58" s="5"/>
      <c r="G58" s="43"/>
      <c r="H58" s="43"/>
      <c r="I58" s="44">
        <f t="shared" si="5"/>
        <v>0</v>
      </c>
      <c r="J58" s="68"/>
      <c r="K58" s="45">
        <f t="shared" si="6"/>
        <v>98</v>
      </c>
      <c r="L58" s="44">
        <f t="shared" si="7"/>
        <v>1</v>
      </c>
    </row>
    <row r="59" spans="1:13">
      <c r="A59" s="33"/>
      <c r="B59" s="34">
        <f>COUNTA(B40:B58)</f>
        <v>19</v>
      </c>
      <c r="C59" s="33"/>
      <c r="E59" s="39">
        <f>SUM(E40:E58)</f>
        <v>1862</v>
      </c>
      <c r="F59" s="46"/>
      <c r="G59" s="34">
        <f>COUNTA(G40:G58)</f>
        <v>7</v>
      </c>
      <c r="H59" s="39">
        <f>SUM(H40:H58)</f>
        <v>15</v>
      </c>
      <c r="I59" s="47">
        <f>H59/E59</f>
        <v>8.0558539205155752E-3</v>
      </c>
      <c r="J59" s="48"/>
      <c r="K59" s="56">
        <f>E59-H59</f>
        <v>1847</v>
      </c>
      <c r="L59" s="47">
        <f>K59/E59</f>
        <v>0.99194414607948445</v>
      </c>
    </row>
    <row r="60" spans="1:13" ht="8.25" customHeight="1">
      <c r="A60" s="33"/>
      <c r="B60" s="33"/>
      <c r="C60" s="33"/>
      <c r="H60" s="40"/>
      <c r="I60" s="40"/>
      <c r="J60" s="40"/>
      <c r="K60" s="40"/>
      <c r="L60" s="40"/>
    </row>
    <row r="61" spans="1:13">
      <c r="A61" s="30" t="s">
        <v>155</v>
      </c>
      <c r="B61" s="30" t="s">
        <v>158</v>
      </c>
      <c r="C61" s="30" t="s">
        <v>159</v>
      </c>
      <c r="D61" s="5"/>
      <c r="E61" s="30">
        <v>98</v>
      </c>
      <c r="F61" s="5"/>
      <c r="G61" s="40"/>
      <c r="H61" s="40"/>
      <c r="I61" s="41">
        <f t="shared" ref="I61:I72" si="8">H61/E61</f>
        <v>0</v>
      </c>
      <c r="J61" s="66"/>
      <c r="K61" s="42">
        <f t="shared" ref="K61:K72" si="9">E61-H61</f>
        <v>98</v>
      </c>
      <c r="L61" s="41">
        <f t="shared" ref="L61:L72" si="10">K61/E61</f>
        <v>1</v>
      </c>
    </row>
    <row r="62" spans="1:13">
      <c r="A62" s="30" t="s">
        <v>155</v>
      </c>
      <c r="B62" s="30" t="s">
        <v>160</v>
      </c>
      <c r="C62" s="30" t="s">
        <v>161</v>
      </c>
      <c r="D62" s="5"/>
      <c r="E62" s="30">
        <v>98</v>
      </c>
      <c r="F62" s="5"/>
      <c r="G62" s="40"/>
      <c r="H62" s="40"/>
      <c r="I62" s="41">
        <f t="shared" si="8"/>
        <v>0</v>
      </c>
      <c r="J62" s="66"/>
      <c r="K62" s="42">
        <f t="shared" si="9"/>
        <v>98</v>
      </c>
      <c r="L62" s="41">
        <f t="shared" si="10"/>
        <v>1</v>
      </c>
    </row>
    <row r="63" spans="1:13">
      <c r="A63" s="30" t="s">
        <v>155</v>
      </c>
      <c r="B63" s="30" t="s">
        <v>162</v>
      </c>
      <c r="C63" s="30" t="s">
        <v>163</v>
      </c>
      <c r="D63" s="5"/>
      <c r="E63" s="30">
        <v>98</v>
      </c>
      <c r="F63" s="5"/>
      <c r="G63" s="13" t="s">
        <v>34</v>
      </c>
      <c r="H63" s="40">
        <v>3</v>
      </c>
      <c r="I63" s="41">
        <f t="shared" si="8"/>
        <v>3.0612244897959183E-2</v>
      </c>
      <c r="J63" s="66"/>
      <c r="K63" s="42">
        <f t="shared" si="9"/>
        <v>95</v>
      </c>
      <c r="L63" s="41">
        <f t="shared" si="10"/>
        <v>0.96938775510204078</v>
      </c>
    </row>
    <row r="64" spans="1:13">
      <c r="A64" s="30" t="s">
        <v>155</v>
      </c>
      <c r="B64" s="30" t="s">
        <v>164</v>
      </c>
      <c r="C64" s="30" t="s">
        <v>165</v>
      </c>
      <c r="D64" s="5"/>
      <c r="E64" s="30">
        <v>98</v>
      </c>
      <c r="F64" s="5"/>
      <c r="G64" s="40"/>
      <c r="H64" s="40"/>
      <c r="I64" s="41">
        <f t="shared" si="8"/>
        <v>0</v>
      </c>
      <c r="J64" s="66"/>
      <c r="K64" s="42">
        <f t="shared" si="9"/>
        <v>98</v>
      </c>
      <c r="L64" s="41">
        <f t="shared" si="10"/>
        <v>1</v>
      </c>
    </row>
    <row r="65" spans="1:12">
      <c r="A65" s="30" t="s">
        <v>155</v>
      </c>
      <c r="B65" s="30" t="s">
        <v>166</v>
      </c>
      <c r="C65" s="30" t="s">
        <v>167</v>
      </c>
      <c r="D65" s="5"/>
      <c r="E65" s="30">
        <v>98</v>
      </c>
      <c r="F65" s="5"/>
      <c r="G65" s="40"/>
      <c r="H65" s="40"/>
      <c r="I65" s="41">
        <f t="shared" si="8"/>
        <v>0</v>
      </c>
      <c r="J65" s="66"/>
      <c r="K65" s="42">
        <f t="shared" si="9"/>
        <v>98</v>
      </c>
      <c r="L65" s="41">
        <f t="shared" si="10"/>
        <v>1</v>
      </c>
    </row>
    <row r="66" spans="1:12">
      <c r="A66" s="30" t="s">
        <v>155</v>
      </c>
      <c r="B66" s="30" t="s">
        <v>168</v>
      </c>
      <c r="C66" s="30" t="s">
        <v>169</v>
      </c>
      <c r="D66" s="5"/>
      <c r="E66" s="30">
        <v>98</v>
      </c>
      <c r="F66" s="5"/>
      <c r="G66" s="40"/>
      <c r="H66" s="40"/>
      <c r="I66" s="41">
        <f t="shared" si="8"/>
        <v>0</v>
      </c>
      <c r="J66" s="66"/>
      <c r="K66" s="42">
        <f t="shared" si="9"/>
        <v>98</v>
      </c>
      <c r="L66" s="41">
        <f t="shared" si="10"/>
        <v>1</v>
      </c>
    </row>
    <row r="67" spans="1:12">
      <c r="A67" s="30" t="s">
        <v>155</v>
      </c>
      <c r="B67" s="30" t="s">
        <v>170</v>
      </c>
      <c r="C67" s="30" t="s">
        <v>171</v>
      </c>
      <c r="D67" s="5"/>
      <c r="E67" s="30">
        <v>98</v>
      </c>
      <c r="F67" s="5"/>
      <c r="G67" s="40"/>
      <c r="H67" s="40"/>
      <c r="I67" s="41">
        <f t="shared" si="8"/>
        <v>0</v>
      </c>
      <c r="J67" s="66"/>
      <c r="K67" s="42">
        <f t="shared" si="9"/>
        <v>98</v>
      </c>
      <c r="L67" s="41">
        <f t="shared" si="10"/>
        <v>1</v>
      </c>
    </row>
    <row r="68" spans="1:12">
      <c r="A68" s="30" t="s">
        <v>155</v>
      </c>
      <c r="B68" s="30" t="s">
        <v>172</v>
      </c>
      <c r="C68" s="30" t="s">
        <v>173</v>
      </c>
      <c r="D68" s="5"/>
      <c r="E68" s="30">
        <v>98</v>
      </c>
      <c r="F68" s="5"/>
      <c r="G68" s="40"/>
      <c r="H68" s="40"/>
      <c r="I68" s="41">
        <f t="shared" si="8"/>
        <v>0</v>
      </c>
      <c r="J68" s="66"/>
      <c r="K68" s="42">
        <f t="shared" si="9"/>
        <v>98</v>
      </c>
      <c r="L68" s="41">
        <f t="shared" si="10"/>
        <v>1</v>
      </c>
    </row>
    <row r="69" spans="1:12">
      <c r="A69" s="30" t="s">
        <v>155</v>
      </c>
      <c r="B69" s="30" t="s">
        <v>174</v>
      </c>
      <c r="C69" s="30" t="s">
        <v>175</v>
      </c>
      <c r="D69" s="5"/>
      <c r="E69" s="30">
        <v>98</v>
      </c>
      <c r="F69" s="5"/>
      <c r="G69" s="40"/>
      <c r="H69" s="40"/>
      <c r="I69" s="41">
        <f t="shared" si="8"/>
        <v>0</v>
      </c>
      <c r="J69" s="66"/>
      <c r="K69" s="42">
        <f t="shared" si="9"/>
        <v>98</v>
      </c>
      <c r="L69" s="41">
        <f t="shared" si="10"/>
        <v>1</v>
      </c>
    </row>
    <row r="70" spans="1:12">
      <c r="A70" s="30" t="s">
        <v>155</v>
      </c>
      <c r="B70" s="30" t="s">
        <v>176</v>
      </c>
      <c r="C70" s="30" t="s">
        <v>177</v>
      </c>
      <c r="D70" s="5"/>
      <c r="E70" s="30">
        <v>98</v>
      </c>
      <c r="F70" s="5"/>
      <c r="G70" s="13" t="s">
        <v>34</v>
      </c>
      <c r="H70" s="40">
        <v>12</v>
      </c>
      <c r="I70" s="41">
        <f t="shared" si="8"/>
        <v>0.12244897959183673</v>
      </c>
      <c r="J70" s="66"/>
      <c r="K70" s="42">
        <f t="shared" si="9"/>
        <v>86</v>
      </c>
      <c r="L70" s="41">
        <f t="shared" si="10"/>
        <v>0.87755102040816324</v>
      </c>
    </row>
    <row r="71" spans="1:12">
      <c r="A71" s="30" t="s">
        <v>155</v>
      </c>
      <c r="B71" s="30" t="s">
        <v>178</v>
      </c>
      <c r="C71" s="30" t="s">
        <v>179</v>
      </c>
      <c r="D71" s="5"/>
      <c r="E71" s="30">
        <v>98</v>
      </c>
      <c r="F71" s="5"/>
      <c r="G71" s="40"/>
      <c r="H71" s="40"/>
      <c r="I71" s="41">
        <f t="shared" si="8"/>
        <v>0</v>
      </c>
      <c r="J71" s="66"/>
      <c r="K71" s="42">
        <f t="shared" si="9"/>
        <v>98</v>
      </c>
      <c r="L71" s="41">
        <f t="shared" si="10"/>
        <v>1</v>
      </c>
    </row>
    <row r="72" spans="1:12">
      <c r="A72" s="30" t="s">
        <v>155</v>
      </c>
      <c r="B72" s="30" t="s">
        <v>180</v>
      </c>
      <c r="C72" s="30" t="s">
        <v>181</v>
      </c>
      <c r="D72" s="5"/>
      <c r="E72" s="30">
        <v>98</v>
      </c>
      <c r="F72" s="5"/>
      <c r="G72" s="40"/>
      <c r="H72" s="40"/>
      <c r="I72" s="41">
        <f t="shared" si="8"/>
        <v>0</v>
      </c>
      <c r="J72" s="66"/>
      <c r="K72" s="42">
        <f t="shared" si="9"/>
        <v>98</v>
      </c>
      <c r="L72" s="41">
        <f t="shared" si="10"/>
        <v>1</v>
      </c>
    </row>
    <row r="73" spans="1:12">
      <c r="A73" s="31" t="s">
        <v>155</v>
      </c>
      <c r="B73" s="31" t="s">
        <v>182</v>
      </c>
      <c r="C73" s="31" t="s">
        <v>183</v>
      </c>
      <c r="D73" s="67"/>
      <c r="E73" s="31">
        <v>98</v>
      </c>
      <c r="F73" s="67"/>
      <c r="G73" s="43"/>
      <c r="H73" s="43"/>
      <c r="I73" s="44">
        <f>H73/E73</f>
        <v>0</v>
      </c>
      <c r="J73" s="68"/>
      <c r="K73" s="45">
        <f>E73-H73</f>
        <v>98</v>
      </c>
      <c r="L73" s="44">
        <f>K73/E73</f>
        <v>1</v>
      </c>
    </row>
    <row r="74" spans="1:12">
      <c r="A74" s="33"/>
      <c r="B74" s="34">
        <f>COUNTA(B61:B73)</f>
        <v>13</v>
      </c>
      <c r="C74" s="33"/>
      <c r="E74" s="39">
        <f>SUM(E61:E73)</f>
        <v>1274</v>
      </c>
      <c r="F74" s="46"/>
      <c r="G74" s="34">
        <f>COUNTA(G61:G73)</f>
        <v>2</v>
      </c>
      <c r="H74" s="39">
        <f>SUM(H61:H73)</f>
        <v>15</v>
      </c>
      <c r="I74" s="47">
        <f>H74/E74</f>
        <v>1.1773940345368918E-2</v>
      </c>
      <c r="J74" s="48"/>
      <c r="K74" s="56">
        <f>E74-H74</f>
        <v>1259</v>
      </c>
      <c r="L74" s="47">
        <f>K74/E74</f>
        <v>0.98822605965463106</v>
      </c>
    </row>
    <row r="75" spans="1:12">
      <c r="A75" s="33"/>
      <c r="B75" s="34"/>
      <c r="C75" s="33"/>
      <c r="E75" s="39"/>
      <c r="F75" s="46"/>
      <c r="G75" s="34"/>
      <c r="H75" s="39"/>
      <c r="I75" s="47"/>
      <c r="J75" s="84"/>
      <c r="K75" s="56"/>
      <c r="L75" s="47"/>
    </row>
    <row r="76" spans="1:12">
      <c r="B76" s="120" t="s">
        <v>309</v>
      </c>
      <c r="C76" s="136"/>
      <c r="D76" s="137"/>
      <c r="G76" s="40"/>
      <c r="H76" s="40"/>
    </row>
    <row r="77" spans="1:12">
      <c r="B77" s="120"/>
      <c r="C77" s="139" t="s">
        <v>267</v>
      </c>
      <c r="D77" s="137"/>
      <c r="E77" s="119">
        <f>SUM(B31+B38+B59+B74)</f>
        <v>65</v>
      </c>
      <c r="G77" s="40"/>
      <c r="H77" s="40"/>
    </row>
    <row r="78" spans="1:12">
      <c r="B78" s="120"/>
      <c r="C78" s="139" t="s">
        <v>310</v>
      </c>
      <c r="D78" s="137"/>
      <c r="E78" s="118">
        <f>SUM(E31+E38+E59+E74)</f>
        <v>6370</v>
      </c>
      <c r="G78" s="40"/>
      <c r="H78" s="40"/>
    </row>
    <row r="79" spans="1:12">
      <c r="B79" s="138"/>
      <c r="C79" s="139" t="s">
        <v>300</v>
      </c>
      <c r="D79" s="119"/>
      <c r="E79" s="119">
        <f>SUM(G31+G38+G59+G74)</f>
        <v>39</v>
      </c>
      <c r="G79" s="40"/>
      <c r="H79" s="40"/>
    </row>
    <row r="80" spans="1:12">
      <c r="B80" s="138"/>
      <c r="C80" s="139" t="s">
        <v>311</v>
      </c>
      <c r="D80" s="119" t="e">
        <f>SUM(D60+D65+D74+#REF!)</f>
        <v>#REF!</v>
      </c>
      <c r="E80" s="118">
        <f>SUM(H31+H38+H59+H74)</f>
        <v>143</v>
      </c>
      <c r="G80" s="40"/>
      <c r="H80" s="40"/>
    </row>
    <row r="81" spans="2:8">
      <c r="B81" s="138"/>
      <c r="C81" s="139" t="s">
        <v>312</v>
      </c>
      <c r="D81" s="119" t="e">
        <f>SUM(E60+E65+E74+#REF!)</f>
        <v>#REF!</v>
      </c>
      <c r="E81" s="148">
        <f>E80/E78</f>
        <v>2.2448979591836733E-2</v>
      </c>
      <c r="G81" s="40"/>
      <c r="H81" s="40"/>
    </row>
    <row r="82" spans="2:8">
      <c r="C82" s="139" t="s">
        <v>313</v>
      </c>
      <c r="E82" s="118">
        <f>SUM(K31+K38+K59+K74)</f>
        <v>6227</v>
      </c>
      <c r="G82" s="40"/>
      <c r="H82" s="40"/>
    </row>
    <row r="83" spans="2:8">
      <c r="C83" s="139" t="s">
        <v>314</v>
      </c>
      <c r="E83" s="148">
        <f>E82/E78</f>
        <v>0.97755102040816322</v>
      </c>
      <c r="G83" s="40"/>
      <c r="H83" s="40"/>
    </row>
    <row r="84" spans="2:8">
      <c r="G84" s="40"/>
      <c r="H84" s="40"/>
    </row>
    <row r="85" spans="2:8">
      <c r="G85" s="40"/>
      <c r="H85" s="40"/>
    </row>
    <row r="86" spans="2:8">
      <c r="G86" s="40"/>
      <c r="H86" s="40"/>
    </row>
    <row r="87" spans="2:8">
      <c r="G87" s="40"/>
      <c r="H87" s="40"/>
    </row>
    <row r="88" spans="2:8">
      <c r="G88" s="40"/>
      <c r="H88" s="40"/>
    </row>
  </sheetData>
  <mergeCells count="3">
    <mergeCell ref="G1:I1"/>
    <mergeCell ref="K1:L1"/>
    <mergeCell ref="B1:C1"/>
  </mergeCells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2010 Swimming Season
Connecticut Beach Days at Monitored Beaches</oddHeader>
    <oddFooter>&amp;R&amp;P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L72"/>
  <sheetViews>
    <sheetView workbookViewId="0">
      <selection activeCell="N17" sqref="N17"/>
    </sheetView>
  </sheetViews>
  <sheetFormatPr defaultRowHeight="12.75"/>
  <cols>
    <col min="1" max="1" width="12.5703125" style="28" customWidth="1"/>
    <col min="2" max="2" width="7.7109375" style="28" customWidth="1"/>
    <col min="3" max="3" width="33" style="28" customWidth="1"/>
    <col min="4" max="4" width="5.5703125" style="57" customWidth="1"/>
    <col min="5" max="5" width="8.5703125" style="57" customWidth="1"/>
    <col min="6" max="6" width="9.7109375" style="5" customWidth="1"/>
    <col min="7" max="7" width="8.7109375" style="5" customWidth="1"/>
    <col min="8" max="8" width="11" style="5" customWidth="1"/>
    <col min="9" max="9" width="9.140625" style="24"/>
    <col min="10" max="11" width="9.140625" style="24" customWidth="1"/>
    <col min="12" max="16384" width="9.140625" style="24"/>
  </cols>
  <sheetData>
    <row r="1" spans="1:12" ht="41.25" customHeight="1">
      <c r="A1" s="25" t="s">
        <v>12</v>
      </c>
      <c r="B1" s="25" t="s">
        <v>13</v>
      </c>
      <c r="C1" s="25" t="s">
        <v>14</v>
      </c>
      <c r="D1" s="3" t="s">
        <v>217</v>
      </c>
      <c r="E1" s="86" t="s">
        <v>221</v>
      </c>
      <c r="F1" s="3" t="s">
        <v>220</v>
      </c>
      <c r="G1" s="3" t="s">
        <v>218</v>
      </c>
      <c r="H1" s="3" t="s">
        <v>219</v>
      </c>
      <c r="I1" s="15" t="s">
        <v>32</v>
      </c>
      <c r="J1" s="3" t="s">
        <v>186</v>
      </c>
      <c r="K1" s="3" t="s">
        <v>18</v>
      </c>
      <c r="L1" s="3" t="s">
        <v>19</v>
      </c>
    </row>
    <row r="2" spans="1:12" ht="12.75" customHeight="1">
      <c r="A2" s="78" t="s">
        <v>49</v>
      </c>
      <c r="B2" s="78" t="s">
        <v>50</v>
      </c>
      <c r="C2" s="78" t="s">
        <v>51</v>
      </c>
      <c r="D2" s="78">
        <v>1</v>
      </c>
      <c r="E2" s="87">
        <v>200</v>
      </c>
      <c r="F2" s="78" t="s">
        <v>34</v>
      </c>
      <c r="G2" s="78">
        <v>4</v>
      </c>
      <c r="H2" s="78" t="s">
        <v>38</v>
      </c>
      <c r="I2" s="30">
        <v>98</v>
      </c>
      <c r="J2" s="13" t="s">
        <v>34</v>
      </c>
      <c r="K2" s="83">
        <v>2</v>
      </c>
      <c r="L2" s="41">
        <f>K2/I2</f>
        <v>2.0408163265306121E-2</v>
      </c>
    </row>
    <row r="3" spans="1:12" ht="12.75" customHeight="1">
      <c r="A3" s="78" t="s">
        <v>49</v>
      </c>
      <c r="B3" s="78" t="s">
        <v>52</v>
      </c>
      <c r="C3" s="78" t="s">
        <v>53</v>
      </c>
      <c r="D3" s="78">
        <v>1</v>
      </c>
      <c r="E3" s="87">
        <v>125</v>
      </c>
      <c r="F3" s="78" t="s">
        <v>34</v>
      </c>
      <c r="G3" s="78">
        <v>4</v>
      </c>
      <c r="H3" s="78" t="s">
        <v>38</v>
      </c>
      <c r="I3" s="30">
        <v>98</v>
      </c>
      <c r="J3" s="13" t="s">
        <v>34</v>
      </c>
      <c r="K3" s="83">
        <v>2</v>
      </c>
      <c r="L3" s="41">
        <f t="shared" ref="L3:L18" si="0">K3/I3</f>
        <v>2.0408163265306121E-2</v>
      </c>
    </row>
    <row r="4" spans="1:12" ht="12.75" customHeight="1">
      <c r="A4" s="78" t="s">
        <v>49</v>
      </c>
      <c r="B4" s="78" t="s">
        <v>58</v>
      </c>
      <c r="C4" s="78" t="s">
        <v>59</v>
      </c>
      <c r="D4" s="78">
        <v>1</v>
      </c>
      <c r="E4" s="87">
        <v>862</v>
      </c>
      <c r="F4" s="78" t="s">
        <v>34</v>
      </c>
      <c r="G4" s="78">
        <v>4</v>
      </c>
      <c r="H4" s="78" t="s">
        <v>38</v>
      </c>
      <c r="I4" s="30">
        <v>98</v>
      </c>
      <c r="J4" s="13" t="s">
        <v>34</v>
      </c>
      <c r="K4" s="83">
        <v>2</v>
      </c>
      <c r="L4" s="41">
        <f t="shared" si="0"/>
        <v>2.0408163265306121E-2</v>
      </c>
    </row>
    <row r="5" spans="1:12" ht="12.75" customHeight="1">
      <c r="A5" s="78" t="s">
        <v>49</v>
      </c>
      <c r="B5" s="78" t="s">
        <v>64</v>
      </c>
      <c r="C5" s="78" t="s">
        <v>65</v>
      </c>
      <c r="D5" s="78">
        <v>1</v>
      </c>
      <c r="E5" s="87">
        <v>357</v>
      </c>
      <c r="F5" s="78" t="s">
        <v>34</v>
      </c>
      <c r="G5" s="78">
        <v>4</v>
      </c>
      <c r="H5" s="78" t="s">
        <v>38</v>
      </c>
      <c r="I5" s="30">
        <v>98</v>
      </c>
      <c r="J5" s="13" t="s">
        <v>34</v>
      </c>
      <c r="K5" s="83">
        <v>1</v>
      </c>
      <c r="L5" s="41">
        <f t="shared" si="0"/>
        <v>1.020408163265306E-2</v>
      </c>
    </row>
    <row r="6" spans="1:12" ht="12.75" customHeight="1">
      <c r="A6" s="78" t="s">
        <v>49</v>
      </c>
      <c r="B6" s="78" t="s">
        <v>66</v>
      </c>
      <c r="C6" s="78" t="s">
        <v>67</v>
      </c>
      <c r="D6" s="78">
        <v>1</v>
      </c>
      <c r="E6" s="87">
        <v>649</v>
      </c>
      <c r="F6" s="78" t="s">
        <v>34</v>
      </c>
      <c r="G6" s="78">
        <v>4</v>
      </c>
      <c r="H6" s="78" t="s">
        <v>38</v>
      </c>
      <c r="I6" s="30">
        <v>98</v>
      </c>
      <c r="J6" s="13" t="s">
        <v>34</v>
      </c>
      <c r="K6" s="83">
        <v>1</v>
      </c>
      <c r="L6" s="41">
        <f t="shared" si="0"/>
        <v>1.020408163265306E-2</v>
      </c>
    </row>
    <row r="7" spans="1:12" ht="12.75" customHeight="1">
      <c r="A7" s="78" t="s">
        <v>49</v>
      </c>
      <c r="B7" s="78" t="s">
        <v>68</v>
      </c>
      <c r="C7" s="78" t="s">
        <v>69</v>
      </c>
      <c r="D7" s="78">
        <v>1</v>
      </c>
      <c r="E7" s="87">
        <v>2</v>
      </c>
      <c r="F7" s="78" t="s">
        <v>34</v>
      </c>
      <c r="G7" s="78">
        <v>4</v>
      </c>
      <c r="H7" s="78" t="s">
        <v>38</v>
      </c>
      <c r="I7" s="30">
        <v>98</v>
      </c>
      <c r="J7" s="13" t="s">
        <v>34</v>
      </c>
      <c r="K7" s="83">
        <v>2</v>
      </c>
      <c r="L7" s="41">
        <f t="shared" si="0"/>
        <v>2.0408163265306121E-2</v>
      </c>
    </row>
    <row r="8" spans="1:12" ht="12.75" customHeight="1">
      <c r="A8" s="78" t="s">
        <v>49</v>
      </c>
      <c r="B8" s="78" t="s">
        <v>72</v>
      </c>
      <c r="C8" s="78" t="s">
        <v>73</v>
      </c>
      <c r="D8" s="78">
        <v>1</v>
      </c>
      <c r="E8" s="87">
        <v>633</v>
      </c>
      <c r="F8" s="78" t="s">
        <v>34</v>
      </c>
      <c r="G8" s="78">
        <v>4</v>
      </c>
      <c r="H8" s="78" t="s">
        <v>38</v>
      </c>
      <c r="I8" s="30">
        <v>98</v>
      </c>
      <c r="J8" s="13" t="s">
        <v>34</v>
      </c>
      <c r="K8" s="83">
        <v>2</v>
      </c>
      <c r="L8" s="41">
        <f t="shared" si="0"/>
        <v>2.0408163265306121E-2</v>
      </c>
    </row>
    <row r="9" spans="1:12" ht="12.75" customHeight="1">
      <c r="A9" s="78" t="s">
        <v>49</v>
      </c>
      <c r="B9" s="78" t="s">
        <v>78</v>
      </c>
      <c r="C9" s="78" t="s">
        <v>79</v>
      </c>
      <c r="D9" s="78">
        <v>1</v>
      </c>
      <c r="E9" s="87">
        <v>7</v>
      </c>
      <c r="F9" s="78" t="s">
        <v>34</v>
      </c>
      <c r="G9" s="78">
        <v>4</v>
      </c>
      <c r="H9" s="78" t="s">
        <v>38</v>
      </c>
      <c r="I9" s="30">
        <v>98</v>
      </c>
      <c r="J9" s="13" t="s">
        <v>34</v>
      </c>
      <c r="K9" s="83">
        <v>2</v>
      </c>
      <c r="L9" s="41">
        <f t="shared" si="0"/>
        <v>2.0408163265306121E-2</v>
      </c>
    </row>
    <row r="10" spans="1:12" ht="12.75" customHeight="1">
      <c r="A10" s="78" t="s">
        <v>49</v>
      </c>
      <c r="B10" s="78" t="s">
        <v>80</v>
      </c>
      <c r="C10" s="78" t="s">
        <v>81</v>
      </c>
      <c r="D10" s="78">
        <v>1</v>
      </c>
      <c r="E10" s="87">
        <v>322</v>
      </c>
      <c r="F10" s="78" t="s">
        <v>34</v>
      </c>
      <c r="G10" s="78">
        <v>4</v>
      </c>
      <c r="H10" s="78" t="s">
        <v>38</v>
      </c>
      <c r="I10" s="30">
        <v>98</v>
      </c>
      <c r="J10" s="13" t="s">
        <v>34</v>
      </c>
      <c r="K10" s="59">
        <v>1</v>
      </c>
      <c r="L10" s="41">
        <f t="shared" si="0"/>
        <v>1.020408163265306E-2</v>
      </c>
    </row>
    <row r="11" spans="1:12" ht="12.75" customHeight="1">
      <c r="A11" s="78" t="s">
        <v>49</v>
      </c>
      <c r="B11" s="78" t="s">
        <v>82</v>
      </c>
      <c r="C11" s="78" t="s">
        <v>83</v>
      </c>
      <c r="D11" s="78">
        <v>1</v>
      </c>
      <c r="E11" s="87">
        <v>335</v>
      </c>
      <c r="F11" s="78" t="s">
        <v>34</v>
      </c>
      <c r="G11" s="78">
        <v>4</v>
      </c>
      <c r="H11" s="78" t="s">
        <v>38</v>
      </c>
      <c r="I11" s="30">
        <v>98</v>
      </c>
      <c r="J11" s="13" t="s">
        <v>34</v>
      </c>
      <c r="K11" s="59">
        <v>2</v>
      </c>
      <c r="L11" s="41">
        <f t="shared" si="0"/>
        <v>2.0408163265306121E-2</v>
      </c>
    </row>
    <row r="12" spans="1:12" ht="12.75" customHeight="1">
      <c r="A12" s="78" t="s">
        <v>49</v>
      </c>
      <c r="B12" s="78" t="s">
        <v>86</v>
      </c>
      <c r="C12" s="78" t="s">
        <v>87</v>
      </c>
      <c r="D12" s="78">
        <v>1</v>
      </c>
      <c r="E12" s="87">
        <v>33</v>
      </c>
      <c r="F12" s="78" t="s">
        <v>34</v>
      </c>
      <c r="G12" s="78">
        <v>4</v>
      </c>
      <c r="H12" s="78" t="s">
        <v>38</v>
      </c>
      <c r="I12" s="30">
        <v>98</v>
      </c>
      <c r="J12" s="13" t="s">
        <v>34</v>
      </c>
      <c r="K12" s="59">
        <v>2</v>
      </c>
      <c r="L12" s="41">
        <f t="shared" si="0"/>
        <v>2.0408163265306121E-2</v>
      </c>
    </row>
    <row r="13" spans="1:12" ht="12.75" customHeight="1">
      <c r="A13" s="78" t="s">
        <v>49</v>
      </c>
      <c r="B13" s="78" t="s">
        <v>88</v>
      </c>
      <c r="C13" s="78" t="s">
        <v>89</v>
      </c>
      <c r="D13" s="78">
        <v>1</v>
      </c>
      <c r="E13" s="87">
        <v>204</v>
      </c>
      <c r="F13" s="78" t="s">
        <v>34</v>
      </c>
      <c r="G13" s="78">
        <v>4</v>
      </c>
      <c r="H13" s="78" t="s">
        <v>38</v>
      </c>
      <c r="I13" s="30">
        <v>98</v>
      </c>
      <c r="J13" s="13" t="s">
        <v>34</v>
      </c>
      <c r="K13" s="59">
        <v>2</v>
      </c>
      <c r="L13" s="41">
        <f t="shared" si="0"/>
        <v>2.0408163265306121E-2</v>
      </c>
    </row>
    <row r="14" spans="1:12" ht="12.75" customHeight="1">
      <c r="A14" s="78" t="s">
        <v>49</v>
      </c>
      <c r="B14" s="78" t="s">
        <v>90</v>
      </c>
      <c r="C14" s="78" t="s">
        <v>91</v>
      </c>
      <c r="D14" s="78">
        <v>1</v>
      </c>
      <c r="E14" s="87">
        <v>2900</v>
      </c>
      <c r="F14" s="78" t="s">
        <v>34</v>
      </c>
      <c r="G14" s="78">
        <v>4</v>
      </c>
      <c r="H14" s="78" t="s">
        <v>38</v>
      </c>
      <c r="I14" s="30">
        <v>98</v>
      </c>
      <c r="J14" s="40"/>
      <c r="K14" s="40"/>
      <c r="L14" s="41">
        <f t="shared" si="0"/>
        <v>0</v>
      </c>
    </row>
    <row r="15" spans="1:12" ht="12.75" customHeight="1">
      <c r="A15" s="78" t="s">
        <v>49</v>
      </c>
      <c r="B15" s="78" t="s">
        <v>94</v>
      </c>
      <c r="C15" s="78" t="s">
        <v>95</v>
      </c>
      <c r="D15" s="78">
        <v>1</v>
      </c>
      <c r="E15" s="87">
        <v>1911</v>
      </c>
      <c r="F15" s="78" t="s">
        <v>34</v>
      </c>
      <c r="G15" s="78">
        <v>4</v>
      </c>
      <c r="H15" s="78" t="s">
        <v>38</v>
      </c>
      <c r="I15" s="30">
        <v>98</v>
      </c>
      <c r="J15" s="13" t="s">
        <v>34</v>
      </c>
      <c r="K15" s="59">
        <v>2</v>
      </c>
      <c r="L15" s="41">
        <f t="shared" si="0"/>
        <v>2.0408163265306121E-2</v>
      </c>
    </row>
    <row r="16" spans="1:12" ht="12.75" customHeight="1">
      <c r="A16" s="78" t="s">
        <v>49</v>
      </c>
      <c r="B16" s="78" t="s">
        <v>97</v>
      </c>
      <c r="C16" s="78" t="s">
        <v>98</v>
      </c>
      <c r="D16" s="78">
        <v>1</v>
      </c>
      <c r="E16" s="87">
        <v>48</v>
      </c>
      <c r="F16" s="78" t="s">
        <v>34</v>
      </c>
      <c r="G16" s="78">
        <v>4</v>
      </c>
      <c r="H16" s="78" t="s">
        <v>38</v>
      </c>
      <c r="I16" s="30">
        <v>98</v>
      </c>
      <c r="J16" s="13" t="s">
        <v>34</v>
      </c>
      <c r="K16" s="59">
        <v>2</v>
      </c>
      <c r="L16" s="41">
        <f t="shared" si="0"/>
        <v>2.0408163265306121E-2</v>
      </c>
    </row>
    <row r="17" spans="1:12" ht="12.75" customHeight="1">
      <c r="A17" s="78" t="s">
        <v>49</v>
      </c>
      <c r="B17" s="78" t="s">
        <v>99</v>
      </c>
      <c r="C17" s="78" t="s">
        <v>100</v>
      </c>
      <c r="D17" s="78">
        <v>1</v>
      </c>
      <c r="E17" s="87">
        <v>254</v>
      </c>
      <c r="F17" s="78" t="s">
        <v>34</v>
      </c>
      <c r="G17" s="78">
        <v>4</v>
      </c>
      <c r="H17" s="78" t="s">
        <v>38</v>
      </c>
      <c r="I17" s="30">
        <v>98</v>
      </c>
      <c r="J17" s="13" t="s">
        <v>34</v>
      </c>
      <c r="K17" s="59">
        <v>2</v>
      </c>
      <c r="L17" s="41">
        <f t="shared" si="0"/>
        <v>2.0408163265306121E-2</v>
      </c>
    </row>
    <row r="18" spans="1:12" ht="12.75" customHeight="1">
      <c r="A18" s="79" t="s">
        <v>49</v>
      </c>
      <c r="B18" s="79" t="s">
        <v>101</v>
      </c>
      <c r="C18" s="79" t="s">
        <v>102</v>
      </c>
      <c r="D18" s="79">
        <v>1</v>
      </c>
      <c r="E18" s="88">
        <v>150</v>
      </c>
      <c r="F18" s="79" t="s">
        <v>34</v>
      </c>
      <c r="G18" s="79">
        <v>4</v>
      </c>
      <c r="H18" s="79" t="s">
        <v>38</v>
      </c>
      <c r="I18" s="31">
        <v>98</v>
      </c>
      <c r="J18" s="69" t="s">
        <v>34</v>
      </c>
      <c r="K18" s="71">
        <v>1</v>
      </c>
      <c r="L18" s="44">
        <f t="shared" si="0"/>
        <v>1.020408163265306E-2</v>
      </c>
    </row>
    <row r="19" spans="1:12" ht="12.75" customHeight="1">
      <c r="A19" s="33"/>
      <c r="B19" s="34">
        <f>COUNTA(B2:B18)</f>
        <v>17</v>
      </c>
      <c r="C19" s="33"/>
      <c r="D19" s="85">
        <f>COUNTIF(D2:D18, "1")</f>
        <v>17</v>
      </c>
      <c r="E19" s="39">
        <f>SUM(E2:E18)</f>
        <v>8992</v>
      </c>
      <c r="F19" s="95">
        <f>G19/B19</f>
        <v>1</v>
      </c>
      <c r="G19" s="29">
        <f>COUNTIF(G2:G18, "&gt;0")</f>
        <v>17</v>
      </c>
      <c r="H19" s="20"/>
      <c r="I19" s="39">
        <f>SUM(I2:I18)</f>
        <v>1666</v>
      </c>
      <c r="J19" s="34">
        <f>COUNTA(J2:J18)</f>
        <v>16</v>
      </c>
      <c r="K19" s="39">
        <f>SUM(K2:K18)</f>
        <v>28</v>
      </c>
      <c r="L19" s="47">
        <f>K19/I19</f>
        <v>1.680672268907563E-2</v>
      </c>
    </row>
    <row r="20" spans="1:12" ht="12.75" customHeight="1">
      <c r="A20" s="33"/>
      <c r="B20" s="33"/>
      <c r="C20" s="33"/>
      <c r="D20" s="58"/>
      <c r="E20" s="58"/>
      <c r="F20" s="32"/>
      <c r="G20" s="32"/>
      <c r="H20" s="32"/>
      <c r="I20" s="39"/>
      <c r="J20" s="34"/>
      <c r="K20" s="39"/>
      <c r="L20" s="47"/>
    </row>
    <row r="21" spans="1:12" ht="12.75" customHeight="1">
      <c r="A21" s="78" t="s">
        <v>105</v>
      </c>
      <c r="B21" s="78" t="s">
        <v>106</v>
      </c>
      <c r="C21" s="78" t="s">
        <v>107</v>
      </c>
      <c r="D21" s="78">
        <v>1</v>
      </c>
      <c r="E21" s="78">
        <v>74</v>
      </c>
      <c r="F21" s="78" t="s">
        <v>34</v>
      </c>
      <c r="G21" s="78">
        <v>4</v>
      </c>
      <c r="H21" s="78" t="s">
        <v>38</v>
      </c>
      <c r="I21" s="30">
        <v>98</v>
      </c>
      <c r="J21" s="13" t="s">
        <v>34</v>
      </c>
      <c r="K21" s="40">
        <v>2</v>
      </c>
      <c r="L21" s="41">
        <f t="shared" ref="L21:L24" si="1">K21/I21</f>
        <v>2.0408163265306121E-2</v>
      </c>
    </row>
    <row r="22" spans="1:12" ht="12.75" customHeight="1">
      <c r="A22" s="78" t="s">
        <v>105</v>
      </c>
      <c r="B22" s="78" t="s">
        <v>108</v>
      </c>
      <c r="C22" s="78" t="s">
        <v>109</v>
      </c>
      <c r="D22" s="78">
        <v>1</v>
      </c>
      <c r="E22" s="78">
        <v>77</v>
      </c>
      <c r="F22" s="78" t="s">
        <v>34</v>
      </c>
      <c r="G22" s="78">
        <v>4</v>
      </c>
      <c r="H22" s="78" t="s">
        <v>38</v>
      </c>
      <c r="I22" s="30">
        <v>98</v>
      </c>
      <c r="J22" s="40"/>
      <c r="K22" s="40"/>
      <c r="L22" s="41">
        <f t="shared" si="1"/>
        <v>0</v>
      </c>
    </row>
    <row r="23" spans="1:12" ht="12.75" customHeight="1">
      <c r="A23" s="78" t="s">
        <v>105</v>
      </c>
      <c r="B23" s="78" t="s">
        <v>112</v>
      </c>
      <c r="C23" s="78" t="s">
        <v>113</v>
      </c>
      <c r="D23" s="78">
        <v>1</v>
      </c>
      <c r="E23" s="78">
        <v>57</v>
      </c>
      <c r="F23" s="78" t="s">
        <v>34</v>
      </c>
      <c r="G23" s="78">
        <v>4</v>
      </c>
      <c r="H23" s="78" t="s">
        <v>38</v>
      </c>
      <c r="I23" s="30">
        <v>98</v>
      </c>
      <c r="J23" s="13" t="s">
        <v>34</v>
      </c>
      <c r="K23" s="40">
        <v>1</v>
      </c>
      <c r="L23" s="41">
        <f t="shared" si="1"/>
        <v>1.020408163265306E-2</v>
      </c>
    </row>
    <row r="24" spans="1:12" ht="12.75" customHeight="1">
      <c r="A24" s="79" t="s">
        <v>105</v>
      </c>
      <c r="B24" s="79" t="s">
        <v>114</v>
      </c>
      <c r="C24" s="79" t="s">
        <v>115</v>
      </c>
      <c r="D24" s="79">
        <v>1</v>
      </c>
      <c r="E24" s="79">
        <v>876</v>
      </c>
      <c r="F24" s="79" t="s">
        <v>34</v>
      </c>
      <c r="G24" s="79">
        <v>4</v>
      </c>
      <c r="H24" s="79" t="s">
        <v>38</v>
      </c>
      <c r="I24" s="31">
        <v>98</v>
      </c>
      <c r="J24" s="43"/>
      <c r="K24" s="43"/>
      <c r="L24" s="44">
        <f t="shared" si="1"/>
        <v>0</v>
      </c>
    </row>
    <row r="25" spans="1:12" ht="12.75" customHeight="1">
      <c r="A25" s="33"/>
      <c r="B25" s="34">
        <f>COUNTA(B21:B24)</f>
        <v>4</v>
      </c>
      <c r="C25" s="33"/>
      <c r="D25" s="85">
        <f>COUNTIF(D21:D24, "1")</f>
        <v>4</v>
      </c>
      <c r="E25" s="39">
        <f>SUM(E21:E24)</f>
        <v>1084</v>
      </c>
      <c r="F25" s="95">
        <f>G25/B25</f>
        <v>1</v>
      </c>
      <c r="G25" s="29">
        <f>COUNTIF(G21:G24, "&gt;0")</f>
        <v>4</v>
      </c>
      <c r="H25" s="20"/>
      <c r="I25" s="39">
        <f>SUM(I21:I24)</f>
        <v>392</v>
      </c>
      <c r="J25" s="34">
        <f>COUNTA(J21:J24)</f>
        <v>2</v>
      </c>
      <c r="K25" s="39">
        <f>SUM(K21:K24)</f>
        <v>3</v>
      </c>
      <c r="L25" s="47">
        <f>K25/I25</f>
        <v>7.6530612244897957E-3</v>
      </c>
    </row>
    <row r="26" spans="1:12" ht="12.75" customHeight="1">
      <c r="A26" s="33"/>
      <c r="B26" s="33"/>
      <c r="C26" s="33"/>
      <c r="D26" s="58"/>
      <c r="E26" s="58"/>
      <c r="F26" s="32"/>
      <c r="G26" s="32"/>
      <c r="H26" s="32"/>
      <c r="I26" s="39"/>
      <c r="J26" s="34"/>
      <c r="K26" s="39"/>
      <c r="L26" s="47"/>
    </row>
    <row r="27" spans="1:12" ht="12.75" customHeight="1">
      <c r="A27" s="78" t="s">
        <v>116</v>
      </c>
      <c r="B27" s="78" t="s">
        <v>117</v>
      </c>
      <c r="C27" s="78" t="s">
        <v>118</v>
      </c>
      <c r="D27" s="78">
        <v>1</v>
      </c>
      <c r="E27" s="87">
        <v>78</v>
      </c>
      <c r="F27" s="78" t="s">
        <v>34</v>
      </c>
      <c r="G27" s="78">
        <v>4</v>
      </c>
      <c r="H27" s="78" t="s">
        <v>38</v>
      </c>
      <c r="I27" s="30">
        <v>98</v>
      </c>
      <c r="J27" s="40"/>
      <c r="K27" s="40"/>
      <c r="L27" s="41">
        <f t="shared" ref="L27:L45" si="2">K27/I27</f>
        <v>0</v>
      </c>
    </row>
    <row r="28" spans="1:12" ht="12.75" customHeight="1">
      <c r="A28" s="78" t="s">
        <v>116</v>
      </c>
      <c r="B28" s="78" t="s">
        <v>119</v>
      </c>
      <c r="C28" s="78" t="s">
        <v>120</v>
      </c>
      <c r="D28" s="78">
        <v>1</v>
      </c>
      <c r="E28" s="87">
        <v>175</v>
      </c>
      <c r="F28" s="78" t="s">
        <v>34</v>
      </c>
      <c r="G28" s="78">
        <v>4</v>
      </c>
      <c r="H28" s="78" t="s">
        <v>38</v>
      </c>
      <c r="I28" s="30">
        <v>98</v>
      </c>
      <c r="J28" s="40"/>
      <c r="K28" s="40"/>
      <c r="L28" s="41">
        <f t="shared" si="2"/>
        <v>0</v>
      </c>
    </row>
    <row r="29" spans="1:12" ht="12.75" customHeight="1">
      <c r="A29" s="78" t="s">
        <v>116</v>
      </c>
      <c r="B29" s="78" t="s">
        <v>121</v>
      </c>
      <c r="C29" s="78" t="s">
        <v>122</v>
      </c>
      <c r="D29" s="78">
        <v>1</v>
      </c>
      <c r="E29" s="87">
        <v>137</v>
      </c>
      <c r="F29" s="78" t="s">
        <v>34</v>
      </c>
      <c r="G29" s="78">
        <v>4</v>
      </c>
      <c r="H29" s="78" t="s">
        <v>38</v>
      </c>
      <c r="I29" s="30">
        <v>98</v>
      </c>
      <c r="J29" s="13" t="s">
        <v>34</v>
      </c>
      <c r="K29" s="83">
        <v>2</v>
      </c>
      <c r="L29" s="41">
        <f t="shared" si="2"/>
        <v>2.0408163265306121E-2</v>
      </c>
    </row>
    <row r="30" spans="1:12" ht="12.75" customHeight="1">
      <c r="A30" s="78" t="s">
        <v>116</v>
      </c>
      <c r="B30" s="78" t="s">
        <v>123</v>
      </c>
      <c r="C30" s="78" t="s">
        <v>124</v>
      </c>
      <c r="D30" s="78">
        <v>1</v>
      </c>
      <c r="E30" s="87">
        <v>68</v>
      </c>
      <c r="F30" s="78" t="s">
        <v>34</v>
      </c>
      <c r="G30" s="78">
        <v>7</v>
      </c>
      <c r="H30" s="78" t="s">
        <v>38</v>
      </c>
      <c r="I30" s="30">
        <v>98</v>
      </c>
      <c r="J30" s="13" t="s">
        <v>34</v>
      </c>
      <c r="K30" s="83">
        <v>2</v>
      </c>
      <c r="L30" s="41">
        <f t="shared" si="2"/>
        <v>2.0408163265306121E-2</v>
      </c>
    </row>
    <row r="31" spans="1:12" ht="12.75" customHeight="1">
      <c r="A31" s="78" t="s">
        <v>116</v>
      </c>
      <c r="B31" s="78" t="s">
        <v>125</v>
      </c>
      <c r="C31" s="78" t="s">
        <v>126</v>
      </c>
      <c r="D31" s="78">
        <v>1</v>
      </c>
      <c r="E31" s="87">
        <v>258</v>
      </c>
      <c r="F31" s="78" t="s">
        <v>34</v>
      </c>
      <c r="G31" s="78">
        <v>4</v>
      </c>
      <c r="H31" s="78" t="s">
        <v>38</v>
      </c>
      <c r="I31" s="30">
        <v>98</v>
      </c>
      <c r="J31" s="13" t="s">
        <v>34</v>
      </c>
      <c r="K31" s="83">
        <v>3</v>
      </c>
      <c r="L31" s="41">
        <f t="shared" si="2"/>
        <v>3.0612244897959183E-2</v>
      </c>
    </row>
    <row r="32" spans="1:12" ht="12.75" customHeight="1">
      <c r="A32" s="78" t="s">
        <v>116</v>
      </c>
      <c r="B32" s="78" t="s">
        <v>127</v>
      </c>
      <c r="C32" s="78" t="s">
        <v>128</v>
      </c>
      <c r="D32" s="78">
        <v>1</v>
      </c>
      <c r="E32" s="87">
        <v>117</v>
      </c>
      <c r="F32" s="78" t="s">
        <v>34</v>
      </c>
      <c r="G32" s="78">
        <v>4</v>
      </c>
      <c r="H32" s="78" t="s">
        <v>38</v>
      </c>
      <c r="I32" s="30">
        <v>98</v>
      </c>
      <c r="J32" s="40"/>
      <c r="K32" s="40"/>
      <c r="L32" s="41">
        <f t="shared" si="2"/>
        <v>0</v>
      </c>
    </row>
    <row r="33" spans="1:12" ht="12.75" customHeight="1">
      <c r="A33" s="78" t="s">
        <v>116</v>
      </c>
      <c r="B33" s="78" t="s">
        <v>129</v>
      </c>
      <c r="C33" s="78" t="s">
        <v>130</v>
      </c>
      <c r="D33" s="78">
        <v>1</v>
      </c>
      <c r="E33" s="87">
        <v>349</v>
      </c>
      <c r="F33" s="78" t="s">
        <v>34</v>
      </c>
      <c r="G33" s="78">
        <v>4</v>
      </c>
      <c r="H33" s="78" t="s">
        <v>38</v>
      </c>
      <c r="I33" s="30">
        <v>98</v>
      </c>
      <c r="J33" s="40"/>
      <c r="K33" s="40"/>
      <c r="L33" s="41">
        <f t="shared" si="2"/>
        <v>0</v>
      </c>
    </row>
    <row r="34" spans="1:12" ht="12.75" customHeight="1">
      <c r="A34" s="78" t="s">
        <v>116</v>
      </c>
      <c r="B34" s="78" t="s">
        <v>131</v>
      </c>
      <c r="C34" s="78" t="s">
        <v>132</v>
      </c>
      <c r="D34" s="78">
        <v>1</v>
      </c>
      <c r="E34" s="87">
        <v>3100</v>
      </c>
      <c r="F34" s="78" t="s">
        <v>34</v>
      </c>
      <c r="G34" s="78">
        <v>4</v>
      </c>
      <c r="H34" s="78" t="s">
        <v>38</v>
      </c>
      <c r="I34" s="30">
        <v>98</v>
      </c>
      <c r="J34" s="40"/>
      <c r="K34" s="40"/>
      <c r="L34" s="41">
        <f t="shared" si="2"/>
        <v>0</v>
      </c>
    </row>
    <row r="35" spans="1:12" ht="12.75" customHeight="1">
      <c r="A35" s="78" t="s">
        <v>116</v>
      </c>
      <c r="B35" s="78" t="s">
        <v>133</v>
      </c>
      <c r="C35" s="78" t="s">
        <v>134</v>
      </c>
      <c r="D35" s="78">
        <v>1</v>
      </c>
      <c r="E35" s="87">
        <v>139</v>
      </c>
      <c r="F35" s="78" t="s">
        <v>34</v>
      </c>
      <c r="G35" s="78">
        <v>4</v>
      </c>
      <c r="H35" s="78" t="s">
        <v>38</v>
      </c>
      <c r="I35" s="30">
        <v>98</v>
      </c>
      <c r="J35" s="13"/>
      <c r="K35" s="40"/>
      <c r="L35" s="41">
        <f t="shared" si="2"/>
        <v>0</v>
      </c>
    </row>
    <row r="36" spans="1:12" ht="12.75" customHeight="1">
      <c r="A36" s="78" t="s">
        <v>116</v>
      </c>
      <c r="B36" s="78" t="s">
        <v>135</v>
      </c>
      <c r="C36" s="78" t="s">
        <v>136</v>
      </c>
      <c r="D36" s="78">
        <v>1</v>
      </c>
      <c r="E36" s="87">
        <v>220</v>
      </c>
      <c r="F36" s="78" t="s">
        <v>34</v>
      </c>
      <c r="G36" s="78">
        <v>4</v>
      </c>
      <c r="H36" s="78" t="s">
        <v>38</v>
      </c>
      <c r="I36" s="30">
        <v>98</v>
      </c>
      <c r="J36" s="40"/>
      <c r="K36" s="40"/>
      <c r="L36" s="41">
        <f t="shared" si="2"/>
        <v>0</v>
      </c>
    </row>
    <row r="37" spans="1:12" ht="12.75" customHeight="1">
      <c r="A37" s="78" t="s">
        <v>116</v>
      </c>
      <c r="B37" s="78" t="s">
        <v>137</v>
      </c>
      <c r="C37" s="78" t="s">
        <v>138</v>
      </c>
      <c r="D37" s="78">
        <v>1</v>
      </c>
      <c r="E37" s="87">
        <v>99</v>
      </c>
      <c r="F37" s="78" t="s">
        <v>34</v>
      </c>
      <c r="G37" s="78">
        <v>4</v>
      </c>
      <c r="H37" s="78" t="s">
        <v>38</v>
      </c>
      <c r="I37" s="30">
        <v>98</v>
      </c>
      <c r="J37" s="40"/>
      <c r="K37" s="40"/>
      <c r="L37" s="41">
        <f t="shared" si="2"/>
        <v>0</v>
      </c>
    </row>
    <row r="38" spans="1:12" ht="12.75" customHeight="1">
      <c r="A38" s="78" t="s">
        <v>116</v>
      </c>
      <c r="B38" s="78" t="s">
        <v>139</v>
      </c>
      <c r="C38" s="78" t="s">
        <v>140</v>
      </c>
      <c r="D38" s="78">
        <v>1</v>
      </c>
      <c r="E38" s="87">
        <v>279</v>
      </c>
      <c r="F38" s="78" t="s">
        <v>34</v>
      </c>
      <c r="G38" s="78">
        <v>4</v>
      </c>
      <c r="H38" s="78" t="s">
        <v>38</v>
      </c>
      <c r="I38" s="30">
        <v>98</v>
      </c>
      <c r="J38" s="13" t="s">
        <v>34</v>
      </c>
      <c r="K38" s="83">
        <v>2</v>
      </c>
      <c r="L38" s="41">
        <f t="shared" si="2"/>
        <v>2.0408163265306121E-2</v>
      </c>
    </row>
    <row r="39" spans="1:12" ht="12.75" customHeight="1">
      <c r="A39" s="78" t="s">
        <v>116</v>
      </c>
      <c r="B39" s="78" t="s">
        <v>141</v>
      </c>
      <c r="C39" s="78" t="s">
        <v>142</v>
      </c>
      <c r="D39" s="78">
        <v>1</v>
      </c>
      <c r="E39" s="87">
        <v>36</v>
      </c>
      <c r="F39" s="78" t="s">
        <v>34</v>
      </c>
      <c r="G39" s="78">
        <v>4</v>
      </c>
      <c r="H39" s="78" t="s">
        <v>38</v>
      </c>
      <c r="I39" s="30">
        <v>98</v>
      </c>
      <c r="J39" s="13" t="s">
        <v>34</v>
      </c>
      <c r="K39" s="83">
        <v>2</v>
      </c>
      <c r="L39" s="41">
        <f t="shared" si="2"/>
        <v>2.0408163265306121E-2</v>
      </c>
    </row>
    <row r="40" spans="1:12" ht="12.75" customHeight="1">
      <c r="A40" s="78" t="s">
        <v>116</v>
      </c>
      <c r="B40" s="78" t="s">
        <v>143</v>
      </c>
      <c r="C40" s="78" t="s">
        <v>144</v>
      </c>
      <c r="D40" s="78">
        <v>1</v>
      </c>
      <c r="E40" s="87">
        <v>330</v>
      </c>
      <c r="F40" s="78" t="s">
        <v>34</v>
      </c>
      <c r="G40" s="78">
        <v>4</v>
      </c>
      <c r="H40" s="78" t="s">
        <v>38</v>
      </c>
      <c r="I40" s="30">
        <v>98</v>
      </c>
      <c r="J40" s="40"/>
      <c r="K40" s="40"/>
      <c r="L40" s="41">
        <f t="shared" si="2"/>
        <v>0</v>
      </c>
    </row>
    <row r="41" spans="1:12" ht="12.75" customHeight="1">
      <c r="A41" s="78" t="s">
        <v>116</v>
      </c>
      <c r="B41" s="78" t="s">
        <v>145</v>
      </c>
      <c r="C41" s="78" t="s">
        <v>146</v>
      </c>
      <c r="D41" s="78">
        <v>1</v>
      </c>
      <c r="E41" s="87">
        <v>575</v>
      </c>
      <c r="F41" s="78" t="s">
        <v>34</v>
      </c>
      <c r="G41" s="78">
        <v>4</v>
      </c>
      <c r="H41" s="78" t="s">
        <v>38</v>
      </c>
      <c r="I41" s="30">
        <v>98</v>
      </c>
      <c r="J41" s="40"/>
      <c r="K41" s="40"/>
      <c r="L41" s="41">
        <f t="shared" si="2"/>
        <v>0</v>
      </c>
    </row>
    <row r="42" spans="1:12" ht="12.75" customHeight="1">
      <c r="A42" s="78" t="s">
        <v>116</v>
      </c>
      <c r="B42" s="78" t="s">
        <v>147</v>
      </c>
      <c r="C42" s="78" t="s">
        <v>148</v>
      </c>
      <c r="D42" s="78">
        <v>1</v>
      </c>
      <c r="E42" s="87">
        <v>3600</v>
      </c>
      <c r="F42" s="78" t="s">
        <v>34</v>
      </c>
      <c r="G42" s="78">
        <v>4</v>
      </c>
      <c r="H42" s="78" t="s">
        <v>38</v>
      </c>
      <c r="I42" s="30">
        <v>98</v>
      </c>
      <c r="J42" s="13" t="s">
        <v>34</v>
      </c>
      <c r="K42" s="83">
        <v>2</v>
      </c>
      <c r="L42" s="41">
        <f t="shared" si="2"/>
        <v>2.0408163265306121E-2</v>
      </c>
    </row>
    <row r="43" spans="1:12" ht="12.75" customHeight="1">
      <c r="A43" s="78" t="s">
        <v>116</v>
      </c>
      <c r="B43" s="78" t="s">
        <v>149</v>
      </c>
      <c r="C43" s="78" t="s">
        <v>150</v>
      </c>
      <c r="D43" s="78">
        <v>1</v>
      </c>
      <c r="E43" s="87">
        <v>2208</v>
      </c>
      <c r="F43" s="78" t="s">
        <v>34</v>
      </c>
      <c r="G43" s="78">
        <v>4</v>
      </c>
      <c r="H43" s="78" t="s">
        <v>38</v>
      </c>
      <c r="I43" s="30">
        <v>98</v>
      </c>
      <c r="J43" s="13" t="s">
        <v>34</v>
      </c>
      <c r="K43" s="83">
        <v>2</v>
      </c>
      <c r="L43" s="41">
        <f t="shared" si="2"/>
        <v>2.0408163265306121E-2</v>
      </c>
    </row>
    <row r="44" spans="1:12" ht="12.75" customHeight="1">
      <c r="A44" s="78" t="s">
        <v>116</v>
      </c>
      <c r="B44" s="78" t="s">
        <v>151</v>
      </c>
      <c r="C44" s="78" t="s">
        <v>152</v>
      </c>
      <c r="D44" s="78">
        <v>1</v>
      </c>
      <c r="E44" s="87">
        <v>155</v>
      </c>
      <c r="F44" s="78" t="s">
        <v>34</v>
      </c>
      <c r="G44" s="78">
        <v>4</v>
      </c>
      <c r="H44" s="78" t="s">
        <v>38</v>
      </c>
      <c r="I44" s="30">
        <v>98</v>
      </c>
      <c r="J44" s="40"/>
      <c r="K44" s="40"/>
      <c r="L44" s="41">
        <f t="shared" si="2"/>
        <v>0</v>
      </c>
    </row>
    <row r="45" spans="1:12" ht="12.75" customHeight="1">
      <c r="A45" s="79" t="s">
        <v>116</v>
      </c>
      <c r="B45" s="79" t="s">
        <v>153</v>
      </c>
      <c r="C45" s="79" t="s">
        <v>154</v>
      </c>
      <c r="D45" s="79">
        <v>1</v>
      </c>
      <c r="E45" s="88">
        <v>465</v>
      </c>
      <c r="F45" s="79" t="s">
        <v>34</v>
      </c>
      <c r="G45" s="79">
        <v>4</v>
      </c>
      <c r="H45" s="79" t="s">
        <v>38</v>
      </c>
      <c r="I45" s="31">
        <v>98</v>
      </c>
      <c r="J45" s="43"/>
      <c r="K45" s="43"/>
      <c r="L45" s="44">
        <f t="shared" si="2"/>
        <v>0</v>
      </c>
    </row>
    <row r="46" spans="1:12" ht="12.75" customHeight="1">
      <c r="A46" s="33"/>
      <c r="B46" s="34">
        <f>COUNTA(B27:B45)</f>
        <v>19</v>
      </c>
      <c r="C46" s="33"/>
      <c r="D46" s="85">
        <f>COUNTIF(D27:D45, "1")</f>
        <v>19</v>
      </c>
      <c r="E46" s="39">
        <f>SUM(E27:E45)</f>
        <v>12388</v>
      </c>
      <c r="F46" s="95">
        <f>G46/B46</f>
        <v>1</v>
      </c>
      <c r="G46" s="29">
        <f>COUNTIF(G27:G45, "&gt;0")</f>
        <v>19</v>
      </c>
      <c r="H46" s="30"/>
      <c r="I46" s="39">
        <f>SUM(I27:I45)</f>
        <v>1862</v>
      </c>
      <c r="J46" s="34">
        <f>COUNTA(J27:J45)</f>
        <v>7</v>
      </c>
      <c r="K46" s="39">
        <f>SUM(K27:K45)</f>
        <v>15</v>
      </c>
      <c r="L46" s="47">
        <f>K46/I46</f>
        <v>8.0558539205155752E-3</v>
      </c>
    </row>
    <row r="47" spans="1:12" ht="12.75" customHeight="1">
      <c r="A47" s="33"/>
      <c r="B47" s="34"/>
      <c r="C47" s="33"/>
      <c r="D47" s="59"/>
      <c r="E47" s="59"/>
      <c r="F47" s="32"/>
      <c r="G47" s="32"/>
      <c r="H47" s="32"/>
      <c r="I47" s="61"/>
      <c r="J47" s="6"/>
      <c r="K47" s="40"/>
      <c r="L47" s="40"/>
    </row>
    <row r="48" spans="1:12" ht="12.75" customHeight="1">
      <c r="A48" s="78" t="s">
        <v>155</v>
      </c>
      <c r="B48" s="78" t="s">
        <v>158</v>
      </c>
      <c r="C48" s="78" t="s">
        <v>159</v>
      </c>
      <c r="D48" s="78">
        <v>1</v>
      </c>
      <c r="E48" s="78">
        <v>209</v>
      </c>
      <c r="F48" s="78" t="s">
        <v>34</v>
      </c>
      <c r="G48" s="78">
        <v>4</v>
      </c>
      <c r="H48" s="78" t="s">
        <v>38</v>
      </c>
      <c r="I48" s="30">
        <v>98</v>
      </c>
      <c r="J48" s="40"/>
      <c r="K48" s="40"/>
      <c r="L48" s="41">
        <f t="shared" ref="L48:L59" si="3">K48/I48</f>
        <v>0</v>
      </c>
    </row>
    <row r="49" spans="1:12" ht="12.75" customHeight="1">
      <c r="A49" s="78" t="s">
        <v>155</v>
      </c>
      <c r="B49" s="78" t="s">
        <v>160</v>
      </c>
      <c r="C49" s="78" t="s">
        <v>161</v>
      </c>
      <c r="D49" s="78">
        <v>1</v>
      </c>
      <c r="E49" s="78">
        <v>32</v>
      </c>
      <c r="F49" s="78" t="s">
        <v>34</v>
      </c>
      <c r="G49" s="78">
        <v>4</v>
      </c>
      <c r="H49" s="78" t="s">
        <v>38</v>
      </c>
      <c r="I49" s="30">
        <v>98</v>
      </c>
      <c r="J49" s="40"/>
      <c r="K49" s="40"/>
      <c r="L49" s="41">
        <f t="shared" si="3"/>
        <v>0</v>
      </c>
    </row>
    <row r="50" spans="1:12" ht="12.75" customHeight="1">
      <c r="A50" s="78" t="s">
        <v>155</v>
      </c>
      <c r="B50" s="78" t="s">
        <v>162</v>
      </c>
      <c r="C50" s="78" t="s">
        <v>163</v>
      </c>
      <c r="D50" s="78">
        <v>1</v>
      </c>
      <c r="E50" s="78">
        <v>120</v>
      </c>
      <c r="F50" s="78" t="s">
        <v>34</v>
      </c>
      <c r="G50" s="78">
        <v>4</v>
      </c>
      <c r="H50" s="78" t="s">
        <v>38</v>
      </c>
      <c r="I50" s="30">
        <v>98</v>
      </c>
      <c r="J50" s="13" t="s">
        <v>34</v>
      </c>
      <c r="K50" s="40">
        <v>3</v>
      </c>
      <c r="L50" s="41">
        <f t="shared" si="3"/>
        <v>3.0612244897959183E-2</v>
      </c>
    </row>
    <row r="51" spans="1:12" ht="12.75" customHeight="1">
      <c r="A51" s="78" t="s">
        <v>155</v>
      </c>
      <c r="B51" s="78" t="s">
        <v>164</v>
      </c>
      <c r="C51" s="78" t="s">
        <v>165</v>
      </c>
      <c r="D51" s="78">
        <v>1</v>
      </c>
      <c r="E51" s="78">
        <v>181</v>
      </c>
      <c r="F51" s="78" t="s">
        <v>34</v>
      </c>
      <c r="G51" s="78">
        <v>4</v>
      </c>
      <c r="H51" s="78" t="s">
        <v>38</v>
      </c>
      <c r="I51" s="30">
        <v>98</v>
      </c>
      <c r="J51" s="40"/>
      <c r="K51" s="40"/>
      <c r="L51" s="41">
        <f t="shared" si="3"/>
        <v>0</v>
      </c>
    </row>
    <row r="52" spans="1:12" ht="12.75" customHeight="1">
      <c r="A52" s="78" t="s">
        <v>155</v>
      </c>
      <c r="B52" s="78" t="s">
        <v>166</v>
      </c>
      <c r="C52" s="78" t="s">
        <v>167</v>
      </c>
      <c r="D52" s="78">
        <v>1</v>
      </c>
      <c r="E52" s="78">
        <v>20</v>
      </c>
      <c r="F52" s="78" t="s">
        <v>34</v>
      </c>
      <c r="G52" s="78">
        <v>4</v>
      </c>
      <c r="H52" s="78" t="s">
        <v>38</v>
      </c>
      <c r="I52" s="30">
        <v>98</v>
      </c>
      <c r="J52" s="40"/>
      <c r="K52" s="40"/>
      <c r="L52" s="41">
        <f t="shared" si="3"/>
        <v>0</v>
      </c>
    </row>
    <row r="53" spans="1:12" ht="12.75" customHeight="1">
      <c r="A53" s="78" t="s">
        <v>155</v>
      </c>
      <c r="B53" s="78" t="s">
        <v>168</v>
      </c>
      <c r="C53" s="78" t="s">
        <v>169</v>
      </c>
      <c r="D53" s="78">
        <v>1</v>
      </c>
      <c r="E53" s="78">
        <v>190</v>
      </c>
      <c r="F53" s="78" t="s">
        <v>34</v>
      </c>
      <c r="G53" s="78">
        <v>4</v>
      </c>
      <c r="H53" s="78" t="s">
        <v>38</v>
      </c>
      <c r="I53" s="30">
        <v>98</v>
      </c>
      <c r="J53" s="40"/>
      <c r="K53" s="40"/>
      <c r="L53" s="41">
        <f t="shared" si="3"/>
        <v>0</v>
      </c>
    </row>
    <row r="54" spans="1:12" ht="12.75" customHeight="1">
      <c r="A54" s="78" t="s">
        <v>155</v>
      </c>
      <c r="B54" s="78" t="s">
        <v>170</v>
      </c>
      <c r="C54" s="78" t="s">
        <v>171</v>
      </c>
      <c r="D54" s="78">
        <v>1</v>
      </c>
      <c r="E54" s="78">
        <v>11</v>
      </c>
      <c r="F54" s="78" t="s">
        <v>34</v>
      </c>
      <c r="G54" s="78">
        <v>4</v>
      </c>
      <c r="H54" s="78" t="s">
        <v>38</v>
      </c>
      <c r="I54" s="30">
        <v>98</v>
      </c>
      <c r="J54" s="40"/>
      <c r="K54" s="40"/>
      <c r="L54" s="41">
        <f t="shared" si="3"/>
        <v>0</v>
      </c>
    </row>
    <row r="55" spans="1:12" ht="12.75" customHeight="1">
      <c r="A55" s="78" t="s">
        <v>155</v>
      </c>
      <c r="B55" s="78" t="s">
        <v>172</v>
      </c>
      <c r="C55" s="78" t="s">
        <v>173</v>
      </c>
      <c r="D55" s="78">
        <v>1</v>
      </c>
      <c r="E55" s="78">
        <v>463</v>
      </c>
      <c r="F55" s="78" t="s">
        <v>34</v>
      </c>
      <c r="G55" s="78">
        <v>4</v>
      </c>
      <c r="H55" s="78" t="s">
        <v>38</v>
      </c>
      <c r="I55" s="30">
        <v>98</v>
      </c>
      <c r="J55" s="40"/>
      <c r="K55" s="40"/>
      <c r="L55" s="41">
        <f t="shared" si="3"/>
        <v>0</v>
      </c>
    </row>
    <row r="56" spans="1:12" ht="12.75" customHeight="1">
      <c r="A56" s="78" t="s">
        <v>155</v>
      </c>
      <c r="B56" s="78" t="s">
        <v>174</v>
      </c>
      <c r="C56" s="78" t="s">
        <v>175</v>
      </c>
      <c r="D56" s="78">
        <v>1</v>
      </c>
      <c r="E56" s="78">
        <v>200</v>
      </c>
      <c r="F56" s="78" t="s">
        <v>34</v>
      </c>
      <c r="G56" s="78">
        <v>4</v>
      </c>
      <c r="H56" s="78" t="s">
        <v>38</v>
      </c>
      <c r="I56" s="30">
        <v>98</v>
      </c>
      <c r="J56" s="40"/>
      <c r="K56" s="40"/>
      <c r="L56" s="41">
        <f t="shared" si="3"/>
        <v>0</v>
      </c>
    </row>
    <row r="57" spans="1:12" ht="12.75" customHeight="1">
      <c r="A57" s="78" t="s">
        <v>155</v>
      </c>
      <c r="B57" s="78" t="s">
        <v>178</v>
      </c>
      <c r="C57" s="78" t="s">
        <v>179</v>
      </c>
      <c r="D57" s="78">
        <v>1</v>
      </c>
      <c r="E57" s="78">
        <v>331</v>
      </c>
      <c r="F57" s="78" t="s">
        <v>34</v>
      </c>
      <c r="G57" s="78">
        <v>4</v>
      </c>
      <c r="H57" s="78" t="s">
        <v>38</v>
      </c>
      <c r="I57" s="30">
        <v>98</v>
      </c>
      <c r="J57" s="40"/>
      <c r="K57" s="40"/>
      <c r="L57" s="41">
        <f t="shared" si="3"/>
        <v>0</v>
      </c>
    </row>
    <row r="58" spans="1:12" ht="12.75" customHeight="1">
      <c r="A58" s="78" t="s">
        <v>155</v>
      </c>
      <c r="B58" s="78" t="s">
        <v>180</v>
      </c>
      <c r="C58" s="78" t="s">
        <v>181</v>
      </c>
      <c r="D58" s="78">
        <v>1</v>
      </c>
      <c r="E58" s="78">
        <v>524</v>
      </c>
      <c r="F58" s="78" t="s">
        <v>34</v>
      </c>
      <c r="G58" s="78">
        <v>4</v>
      </c>
      <c r="H58" s="78" t="s">
        <v>38</v>
      </c>
      <c r="I58" s="30">
        <v>98</v>
      </c>
      <c r="J58" s="40"/>
      <c r="K58" s="40"/>
      <c r="L58" s="41">
        <f t="shared" si="3"/>
        <v>0</v>
      </c>
    </row>
    <row r="59" spans="1:12" ht="12.75" customHeight="1">
      <c r="A59" s="79" t="s">
        <v>155</v>
      </c>
      <c r="B59" s="79" t="s">
        <v>182</v>
      </c>
      <c r="C59" s="79" t="s">
        <v>183</v>
      </c>
      <c r="D59" s="79">
        <v>1</v>
      </c>
      <c r="E59" s="79">
        <v>241</v>
      </c>
      <c r="F59" s="79" t="s">
        <v>34</v>
      </c>
      <c r="G59" s="79">
        <v>4</v>
      </c>
      <c r="H59" s="79" t="s">
        <v>38</v>
      </c>
      <c r="I59" s="31">
        <v>98</v>
      </c>
      <c r="J59" s="43"/>
      <c r="K59" s="43"/>
      <c r="L59" s="44">
        <f t="shared" si="3"/>
        <v>0</v>
      </c>
    </row>
    <row r="60" spans="1:12" ht="12.75" customHeight="1">
      <c r="A60" s="33"/>
      <c r="B60" s="34">
        <f>COUNTA(B48:B59)</f>
        <v>12</v>
      </c>
      <c r="C60" s="33"/>
      <c r="D60" s="85">
        <f>COUNTIF(D48:D59, "1")</f>
        <v>12</v>
      </c>
      <c r="E60" s="39">
        <f>SUM(E48:E59)</f>
        <v>2522</v>
      </c>
      <c r="F60" s="95">
        <f>G60/B60</f>
        <v>1</v>
      </c>
      <c r="G60" s="29">
        <f>COUNTIF(G48:G59, "&gt;0")</f>
        <v>12</v>
      </c>
      <c r="H60" s="30"/>
      <c r="I60" s="39">
        <f>SUM(I48:I59)</f>
        <v>1176</v>
      </c>
      <c r="J60" s="34">
        <f>COUNTA(J48:J59)</f>
        <v>1</v>
      </c>
      <c r="K60" s="39">
        <f>SUM(K48:K59)</f>
        <v>3</v>
      </c>
      <c r="L60" s="47">
        <f>K60/I60</f>
        <v>2.5510204081632651E-3</v>
      </c>
    </row>
    <row r="61" spans="1:12" ht="12.75" customHeight="1"/>
    <row r="62" spans="1:12" ht="12.75" customHeight="1"/>
    <row r="63" spans="1:12" s="6" customFormat="1" ht="12.75" customHeight="1">
      <c r="C63" s="120" t="s">
        <v>224</v>
      </c>
      <c r="D63" s="136"/>
      <c r="E63" s="137"/>
      <c r="F63" s="61"/>
      <c r="G63" s="40"/>
      <c r="H63" s="40"/>
    </row>
    <row r="64" spans="1:12" s="6" customFormat="1" ht="12.75" customHeight="1">
      <c r="C64" s="120"/>
      <c r="D64" s="139" t="s">
        <v>315</v>
      </c>
      <c r="E64" s="119">
        <f>SUM(B19+B25+B46+B60)</f>
        <v>52</v>
      </c>
      <c r="G64" s="40"/>
      <c r="H64" s="40"/>
    </row>
    <row r="65" spans="3:8" s="6" customFormat="1" ht="12.75" customHeight="1">
      <c r="C65" s="120"/>
      <c r="D65" s="128" t="s">
        <v>316</v>
      </c>
      <c r="E65" s="118">
        <f>SUM(E19+E25+E46+E60)</f>
        <v>24986</v>
      </c>
      <c r="F65" s="149" t="s">
        <v>265</v>
      </c>
      <c r="G65" s="40"/>
      <c r="H65" s="40"/>
    </row>
    <row r="66" spans="3:8" s="6" customFormat="1" ht="12.75" customHeight="1">
      <c r="C66" s="138"/>
      <c r="D66" s="128" t="s">
        <v>319</v>
      </c>
      <c r="E66" s="119">
        <f>SUM(G19+G25+G46+G60)</f>
        <v>52</v>
      </c>
      <c r="G66" s="40"/>
      <c r="H66" s="40"/>
    </row>
    <row r="67" spans="3:8" s="6" customFormat="1" ht="12.75" customHeight="1">
      <c r="C67" s="138"/>
      <c r="D67" s="128" t="s">
        <v>317</v>
      </c>
      <c r="E67" s="148">
        <f>E66/E64</f>
        <v>1</v>
      </c>
      <c r="G67" s="40"/>
      <c r="H67" s="40"/>
    </row>
    <row r="68" spans="3:8" s="6" customFormat="1" ht="12.75" customHeight="1">
      <c r="C68" s="138"/>
      <c r="D68" s="128" t="s">
        <v>320</v>
      </c>
      <c r="E68" s="118">
        <f>SUM(I19+I25+I46+I60)</f>
        <v>5096</v>
      </c>
      <c r="G68" s="40"/>
      <c r="H68" s="40"/>
    </row>
    <row r="69" spans="3:8" s="6" customFormat="1" ht="12.75" customHeight="1">
      <c r="D69" s="139" t="s">
        <v>321</v>
      </c>
      <c r="E69" s="118">
        <f>SUM(J19+J25+J46+J60)</f>
        <v>26</v>
      </c>
      <c r="G69" s="40"/>
      <c r="H69" s="40"/>
    </row>
    <row r="70" spans="3:8" s="6" customFormat="1" ht="12.75" customHeight="1">
      <c r="D70" s="139" t="s">
        <v>322</v>
      </c>
      <c r="E70" s="118">
        <f>SUM(K19+K25+K46+K60)</f>
        <v>49</v>
      </c>
      <c r="G70" s="40"/>
      <c r="H70" s="40"/>
    </row>
    <row r="71" spans="3:8" ht="12.75" customHeight="1">
      <c r="D71" s="128" t="s">
        <v>323</v>
      </c>
      <c r="E71" s="148">
        <f>E70/E68</f>
        <v>9.6153846153846159E-3</v>
      </c>
    </row>
    <row r="72" spans="3:8">
      <c r="D72" s="139"/>
    </row>
  </sheetData>
  <printOptions horizontalCentered="1" gridLines="1"/>
  <pageMargins left="0.5" right="0.5" top="1.5" bottom="0.75" header="0.5" footer="0.5"/>
  <pageSetup scale="80" orientation="landscape" r:id="rId1"/>
  <headerFooter>
    <oddHeader>&amp;C&amp;"Arial,Bold"&amp;16 2010 Swimming Season
Connecticut Tier 1 Beach Information</oddHeader>
    <oddFooter>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16</vt:i4>
      </vt:variant>
    </vt:vector>
  </HeadingPairs>
  <TitlesOfParts>
    <vt:vector size="24" baseType="lpstr">
      <vt:lpstr>Summary</vt:lpstr>
      <vt:lpstr>Attributes</vt:lpstr>
      <vt:lpstr>Monitoring</vt:lpstr>
      <vt:lpstr>Pollution Sources</vt:lpstr>
      <vt:lpstr>2010 Actions</vt:lpstr>
      <vt:lpstr>Action Durations</vt:lpstr>
      <vt:lpstr>Beach Days</vt:lpstr>
      <vt:lpstr>Tier 1 Stats</vt:lpstr>
      <vt:lpstr>'2010 Actions'!Print_Area</vt:lpstr>
      <vt:lpstr>'Action Durations'!Print_Area</vt:lpstr>
      <vt:lpstr>Attributes!Print_Area</vt:lpstr>
      <vt:lpstr>'Beach Days'!Print_Area</vt:lpstr>
      <vt:lpstr>Monitoring!Print_Area</vt:lpstr>
      <vt:lpstr>'Pollution Sources'!Print_Area</vt:lpstr>
      <vt:lpstr>Summary!Print_Area</vt:lpstr>
      <vt:lpstr>'Tier 1 Stats'!Print_Area</vt:lpstr>
      <vt:lpstr>'2010 Actions'!Print_Titles</vt:lpstr>
      <vt:lpstr>'Action Durations'!Print_Titles</vt:lpstr>
      <vt:lpstr>Attributes!Print_Titles</vt:lpstr>
      <vt:lpstr>'Beach Days'!Print_Titles</vt:lpstr>
      <vt:lpstr>Monitoring!Print_Titles</vt:lpstr>
      <vt:lpstr>'Pollution Sources'!Print_Titles</vt:lpstr>
      <vt:lpstr>Summary!Print_Titles</vt:lpstr>
      <vt:lpstr>'Tier 1 Stats'!Print_Titles</vt:lpstr>
    </vt:vector>
  </TitlesOfParts>
  <Company>Tetra Tech, Inc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Jonathan.Simpson</cp:lastModifiedBy>
  <cp:lastPrinted>2011-06-21T17:35:43Z</cp:lastPrinted>
  <dcterms:created xsi:type="dcterms:W3CDTF">2006-12-12T20:37:17Z</dcterms:created>
  <dcterms:modified xsi:type="dcterms:W3CDTF">2011-06-22T17:59:29Z</dcterms:modified>
</cp:coreProperties>
</file>